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gogberashvili\Desktop\GPIH POLICY TEXTS\"/>
    </mc:Choice>
  </mc:AlternateContent>
  <bookViews>
    <workbookView xWindow="-108" yWindow="-108" windowWidth="19416" windowHeight="10416" tabRatio="929" activeTab="2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0" i="21" l="1"/>
  <c r="AE34" i="21"/>
  <c r="AE30" i="21"/>
  <c r="AE17" i="21"/>
  <c r="W34" i="21"/>
  <c r="Y36" i="21"/>
  <c r="Y35" i="21"/>
  <c r="X30" i="21"/>
  <c r="V30" i="21"/>
  <c r="Y23" i="21"/>
  <c r="U44" i="21"/>
  <c r="U36" i="21"/>
  <c r="U35" i="21"/>
  <c r="T30" i="21"/>
  <c r="U23" i="21"/>
  <c r="Y13" i="21"/>
  <c r="O30" i="21"/>
  <c r="N49" i="21"/>
  <c r="N44" i="21"/>
  <c r="L34" i="21"/>
  <c r="K34" i="21"/>
  <c r="N32" i="21"/>
  <c r="L30" i="21"/>
  <c r="F49" i="21"/>
  <c r="E34" i="21"/>
  <c r="C34" i="21"/>
  <c r="D34" i="21"/>
  <c r="F23" i="21"/>
  <c r="E38" i="27"/>
  <c r="Y49" i="21"/>
  <c r="Y44" i="21"/>
  <c r="Y32" i="21"/>
  <c r="U49" i="21"/>
  <c r="U32" i="21"/>
  <c r="N35" i="21"/>
  <c r="N23" i="21"/>
  <c r="N13" i="21"/>
  <c r="F44" i="21"/>
  <c r="F13" i="21"/>
  <c r="AL40" i="21"/>
  <c r="AK40" i="21"/>
  <c r="AJ40" i="21"/>
  <c r="AI40" i="21"/>
  <c r="AH40" i="21"/>
  <c r="AG40" i="21"/>
  <c r="AF40" i="21"/>
  <c r="AD40" i="21"/>
  <c r="AC40" i="21"/>
  <c r="AL34" i="21"/>
  <c r="AK34" i="21"/>
  <c r="AJ34" i="21"/>
  <c r="AI34" i="21"/>
  <c r="AH34" i="21"/>
  <c r="AG34" i="21"/>
  <c r="AF34" i="21"/>
  <c r="AD34" i="21"/>
  <c r="AC34" i="21"/>
  <c r="AA34" i="21"/>
  <c r="Z34" i="21"/>
  <c r="X34" i="21"/>
  <c r="S34" i="21"/>
  <c r="R34" i="21"/>
  <c r="Q34" i="21"/>
  <c r="P34" i="21"/>
  <c r="O34" i="21"/>
  <c r="M34" i="21"/>
  <c r="J34" i="21"/>
  <c r="I34" i="21"/>
  <c r="G34" i="21"/>
  <c r="AL30" i="21"/>
  <c r="AK30" i="21"/>
  <c r="AJ30" i="21"/>
  <c r="AI30" i="21"/>
  <c r="AH30" i="21"/>
  <c r="AG30" i="21"/>
  <c r="AF30" i="21"/>
  <c r="AD30" i="21"/>
  <c r="AC30" i="21"/>
  <c r="AA30" i="21"/>
  <c r="Z30" i="21"/>
  <c r="R30" i="21"/>
  <c r="Q30" i="21"/>
  <c r="P30" i="21"/>
  <c r="K30" i="21"/>
  <c r="J30" i="21"/>
  <c r="I30" i="21"/>
  <c r="G30" i="21"/>
  <c r="D30" i="21"/>
  <c r="C30" i="21"/>
  <c r="AL17" i="21"/>
  <c r="AK17" i="21"/>
  <c r="AJ17" i="21"/>
  <c r="AI17" i="21"/>
  <c r="AH17" i="21"/>
  <c r="AG17" i="21"/>
  <c r="AF17" i="21"/>
  <c r="AD17" i="21"/>
  <c r="AC17" i="21"/>
  <c r="AL11" i="21"/>
  <c r="AK11" i="21"/>
  <c r="AH11" i="21"/>
  <c r="AG11" i="21"/>
  <c r="AD11" i="21"/>
  <c r="AC11" i="21"/>
  <c r="U34" i="21" l="1"/>
  <c r="T34" i="21"/>
  <c r="F35" i="21"/>
  <c r="N15" i="21"/>
  <c r="U13" i="21"/>
  <c r="U14" i="21"/>
  <c r="Y31" i="21"/>
  <c r="Y30" i="21" s="1"/>
  <c r="M30" i="21"/>
  <c r="F36" i="21"/>
  <c r="U15" i="21"/>
  <c r="Y14" i="21"/>
  <c r="F31" i="21"/>
  <c r="F32" i="21"/>
  <c r="F15" i="21"/>
  <c r="N36" i="21"/>
  <c r="N34" i="21" s="1"/>
  <c r="Y15" i="21"/>
  <c r="S30" i="21"/>
  <c r="Y34" i="21"/>
  <c r="V34" i="21"/>
  <c r="W30" i="21"/>
  <c r="U31" i="21"/>
  <c r="U30" i="21" s="1"/>
  <c r="N31" i="21"/>
  <c r="N30" i="21" s="1"/>
  <c r="F14" i="21"/>
  <c r="N14" i="21"/>
  <c r="E30" i="21"/>
  <c r="F34" i="21" l="1"/>
  <c r="F30" i="21"/>
  <c r="AK24" i="21" l="1"/>
  <c r="AL24" i="21"/>
  <c r="AL21" i="21" l="1"/>
  <c r="AK21" i="21"/>
  <c r="AK45" i="21" l="1"/>
  <c r="AL45" i="21"/>
  <c r="AK50" i="21" l="1"/>
  <c r="AL50" i="21" l="1"/>
  <c r="AC24" i="21" l="1"/>
  <c r="AD24" i="21"/>
  <c r="AG24" i="21" l="1"/>
  <c r="AH24" i="21" l="1"/>
  <c r="AC21" i="21" l="1"/>
  <c r="AD21" i="21"/>
  <c r="AD45" i="21" l="1"/>
  <c r="AD50" i="21" s="1"/>
  <c r="AC45" i="21"/>
  <c r="AC50" i="21" l="1"/>
  <c r="AG45" i="21"/>
  <c r="AG21" i="21"/>
  <c r="AG50" i="21" l="1"/>
  <c r="AH45" i="21"/>
  <c r="AH21" i="21"/>
  <c r="AH50" i="21" l="1"/>
  <c r="AA24" i="21" l="1"/>
  <c r="Z24" i="21"/>
  <c r="AA45" i="21"/>
  <c r="Z17" i="21"/>
  <c r="AA17" i="21"/>
  <c r="Z45" i="21" l="1"/>
  <c r="Z11" i="21"/>
  <c r="Z21" i="21"/>
  <c r="AA40" i="21"/>
  <c r="AA11" i="21"/>
  <c r="AA21" i="21"/>
  <c r="Z40" i="21"/>
  <c r="Z50" i="21" l="1"/>
  <c r="AA50" i="21"/>
  <c r="I45" i="21" l="1"/>
  <c r="J40" i="21"/>
  <c r="I40" i="21" l="1"/>
  <c r="G45" i="21"/>
  <c r="G40" i="21"/>
  <c r="J45" i="21" l="1"/>
  <c r="G21" i="21" l="1"/>
  <c r="J17" i="21"/>
  <c r="G24" i="21"/>
  <c r="G11" i="21"/>
  <c r="I24" i="21"/>
  <c r="J24" i="21"/>
  <c r="G17" i="21" l="1"/>
  <c r="G50" i="21" s="1"/>
  <c r="J11" i="21"/>
  <c r="H24" i="21"/>
  <c r="I21" i="21"/>
  <c r="I17" i="21"/>
  <c r="H21" i="21"/>
  <c r="I11" i="21"/>
  <c r="I50" i="21" l="1"/>
  <c r="H50" i="21"/>
  <c r="P17" i="21"/>
  <c r="J21" i="21"/>
  <c r="J50" i="21" s="1"/>
  <c r="P40" i="21"/>
  <c r="P45" i="21"/>
  <c r="P11" i="21"/>
  <c r="P21" i="21"/>
  <c r="P24" i="21"/>
  <c r="P50" i="21" l="1"/>
  <c r="Q24" i="21"/>
  <c r="Q11" i="21"/>
  <c r="Q40" i="21"/>
  <c r="Q45" i="21"/>
  <c r="Q17" i="21"/>
  <c r="Q21" i="21" l="1"/>
  <c r="Q50" i="21" s="1"/>
  <c r="AJ11" i="21" l="1"/>
  <c r="S17" i="21" l="1"/>
  <c r="S40" i="21"/>
  <c r="S21" i="21"/>
  <c r="T24" i="21"/>
  <c r="T45" i="21"/>
  <c r="S11" i="21"/>
  <c r="T17" i="21"/>
  <c r="T40" i="21"/>
  <c r="T21" i="21"/>
  <c r="S45" i="21"/>
  <c r="T11" i="21"/>
  <c r="E49" i="27" l="1"/>
  <c r="E61" i="27" l="1"/>
  <c r="S24" i="21" l="1"/>
  <c r="S50" i="21" s="1"/>
  <c r="AE11" i="21" l="1"/>
  <c r="AF11" i="21"/>
  <c r="F28" i="21" l="1"/>
  <c r="AF24" i="21"/>
  <c r="N28" i="21"/>
  <c r="AE24" i="21" l="1"/>
  <c r="AJ24" i="21" l="1"/>
  <c r="AI11" i="21" l="1"/>
  <c r="F43" i="21" l="1"/>
  <c r="D45" i="21"/>
  <c r="E24" i="21"/>
  <c r="D24" i="21"/>
  <c r="F25" i="21" l="1"/>
  <c r="E45" i="21"/>
  <c r="D17" i="21"/>
  <c r="E11" i="21"/>
  <c r="E40" i="21"/>
  <c r="E17" i="21"/>
  <c r="D40" i="21"/>
  <c r="E21" i="21"/>
  <c r="D11" i="21"/>
  <c r="D21" i="21"/>
  <c r="F16" i="21"/>
  <c r="F47" i="21" l="1"/>
  <c r="F41" i="21"/>
  <c r="F42" i="21"/>
  <c r="F48" i="21"/>
  <c r="F39" i="21"/>
  <c r="F33" i="21"/>
  <c r="F20" i="21"/>
  <c r="C17" i="21"/>
  <c r="F18" i="21"/>
  <c r="F29" i="21"/>
  <c r="F27" i="21"/>
  <c r="F12" i="21"/>
  <c r="F11" i="21" s="1"/>
  <c r="C11" i="21"/>
  <c r="C21" i="21"/>
  <c r="F22" i="21"/>
  <c r="F21" i="21" s="1"/>
  <c r="F37" i="21"/>
  <c r="F46" i="21"/>
  <c r="F19" i="21"/>
  <c r="F40" i="21" l="1"/>
  <c r="F45" i="21"/>
  <c r="C45" i="21"/>
  <c r="F26" i="21"/>
  <c r="F24" i="21" s="1"/>
  <c r="C24" i="21"/>
  <c r="F17" i="21"/>
  <c r="C40" i="21"/>
  <c r="AJ21" i="21" l="1"/>
  <c r="E50" i="26"/>
  <c r="E50" i="21" l="1"/>
  <c r="L24" i="21"/>
  <c r="L40" i="21"/>
  <c r="O24" i="21"/>
  <c r="N42" i="21"/>
  <c r="AF21" i="21" l="1"/>
  <c r="L21" i="21"/>
  <c r="AF45" i="21"/>
  <c r="M17" i="21"/>
  <c r="M11" i="21"/>
  <c r="O40" i="21"/>
  <c r="N43" i="21"/>
  <c r="AE21" i="21"/>
  <c r="O45" i="21"/>
  <c r="L11" i="21"/>
  <c r="M24" i="21"/>
  <c r="M40" i="21"/>
  <c r="M45" i="21"/>
  <c r="N25" i="21"/>
  <c r="O17" i="21"/>
  <c r="O11" i="21"/>
  <c r="M21" i="21"/>
  <c r="L45" i="21"/>
  <c r="AE45" i="21"/>
  <c r="L17" i="21"/>
  <c r="D50" i="21"/>
  <c r="N16" i="21"/>
  <c r="AE50" i="21" l="1"/>
  <c r="N18" i="21"/>
  <c r="N19" i="21"/>
  <c r="N46" i="21"/>
  <c r="N29" i="21"/>
  <c r="N41" i="21"/>
  <c r="N40" i="21" s="1"/>
  <c r="K40" i="21"/>
  <c r="N33" i="21"/>
  <c r="N48" i="21"/>
  <c r="N39" i="21"/>
  <c r="N27" i="21"/>
  <c r="M50" i="21"/>
  <c r="AF50" i="21"/>
  <c r="N38" i="21"/>
  <c r="N20" i="21"/>
  <c r="F38" i="21"/>
  <c r="F50" i="21" s="1"/>
  <c r="C50" i="21"/>
  <c r="N47" i="21"/>
  <c r="N37" i="21"/>
  <c r="K21" i="21"/>
  <c r="N22" i="21"/>
  <c r="N21" i="21" s="1"/>
  <c r="K11" i="21"/>
  <c r="N12" i="21"/>
  <c r="N11" i="21" s="1"/>
  <c r="L50" i="21"/>
  <c r="O21" i="21" l="1"/>
  <c r="O50" i="21" s="1"/>
  <c r="N45" i="21"/>
  <c r="K17" i="21"/>
  <c r="E29" i="27"/>
  <c r="N26" i="21"/>
  <c r="N24" i="21" s="1"/>
  <c r="K24" i="21"/>
  <c r="K45" i="21"/>
  <c r="N17" i="21"/>
  <c r="N50" i="21" l="1"/>
  <c r="K50" i="21"/>
  <c r="E13" i="27"/>
  <c r="AI45" i="21" l="1"/>
  <c r="U41" i="21" l="1"/>
  <c r="U29" i="21"/>
  <c r="AI24" i="21"/>
  <c r="U25" i="21" l="1"/>
  <c r="U28" i="21"/>
  <c r="U46" i="21"/>
  <c r="U18" i="21"/>
  <c r="AI21" i="21"/>
  <c r="U33" i="21"/>
  <c r="R11" i="21" l="1"/>
  <c r="U12" i="21"/>
  <c r="U11" i="21" s="1"/>
  <c r="U27" i="21"/>
  <c r="U43" i="21"/>
  <c r="U39" i="21"/>
  <c r="AI50" i="21"/>
  <c r="T50" i="21"/>
  <c r="U42" i="21"/>
  <c r="U40" i="21" s="1"/>
  <c r="R40" i="21"/>
  <c r="U20" i="21" l="1"/>
  <c r="U47" i="21"/>
  <c r="R45" i="21"/>
  <c r="U37" i="21"/>
  <c r="U48" i="21"/>
  <c r="R21" i="21"/>
  <c r="U22" i="21"/>
  <c r="U21" i="21" s="1"/>
  <c r="U16" i="21"/>
  <c r="U26" i="21"/>
  <c r="U24" i="21" s="1"/>
  <c r="R24" i="21"/>
  <c r="U45" i="21" l="1"/>
  <c r="U38" i="21" l="1"/>
  <c r="U19" i="21" l="1"/>
  <c r="U17" i="21" s="1"/>
  <c r="U50" i="21" s="1"/>
  <c r="R17" i="21"/>
  <c r="R50" i="21" s="1"/>
  <c r="AJ45" i="21" l="1"/>
  <c r="W40" i="21" l="1"/>
  <c r="Y28" i="21"/>
  <c r="X40" i="21"/>
  <c r="Y29" i="21" l="1"/>
  <c r="Y41" i="21"/>
  <c r="X21" i="21"/>
  <c r="X24" i="21"/>
  <c r="W21" i="21"/>
  <c r="Y16" i="21"/>
  <c r="Y22" i="21" l="1"/>
  <c r="Y21" i="21" s="1"/>
  <c r="V21" i="21"/>
  <c r="Y27" i="21"/>
  <c r="W11" i="21"/>
  <c r="W45" i="21"/>
  <c r="Y33" i="21"/>
  <c r="Y48" i="21"/>
  <c r="Y25" i="21"/>
  <c r="V24" i="21"/>
  <c r="X11" i="21"/>
  <c r="Y46" i="21"/>
  <c r="Y43" i="21"/>
  <c r="Y18" i="21"/>
  <c r="W24" i="21"/>
  <c r="X45" i="21"/>
  <c r="AJ50" i="21"/>
  <c r="Y37" i="21"/>
  <c r="Y12" i="21" l="1"/>
  <c r="Y11" i="21" s="1"/>
  <c r="V11" i="21"/>
  <c r="Y39" i="21"/>
  <c r="Y20" i="21"/>
  <c r="Y26" i="21"/>
  <c r="Y24" i="21" s="1"/>
  <c r="Y42" i="21"/>
  <c r="Y40" i="21" s="1"/>
  <c r="V40" i="21"/>
  <c r="E35" i="27"/>
  <c r="E41" i="27" s="1"/>
  <c r="Y47" i="21" l="1"/>
  <c r="Y45" i="21" s="1"/>
  <c r="V45" i="21"/>
  <c r="Y38" i="21" l="1"/>
  <c r="W17" i="21" l="1"/>
  <c r="W50" i="21" s="1"/>
  <c r="X17" i="21"/>
  <c r="X50" i="21" s="1"/>
  <c r="Y19" i="21" l="1"/>
  <c r="Y17" i="21" s="1"/>
  <c r="Y50" i="21" s="1"/>
  <c r="V17" i="21"/>
  <c r="V50" i="21" s="1"/>
  <c r="E19" i="27" l="1"/>
  <c r="E22" i="27" s="1"/>
  <c r="E43" i="27" s="1"/>
  <c r="E72" i="27" s="1"/>
  <c r="E74" i="27" l="1"/>
  <c r="E41" i="26"/>
  <c r="E51" i="26" s="1"/>
  <c r="E28" i="26" l="1"/>
</calcChain>
</file>

<file path=xl/sharedStrings.xml><?xml version="1.0" encoding="utf-8"?>
<sst xmlns="http://schemas.openxmlformats.org/spreadsheetml/2006/main" count="332" uniqueCount="248">
  <si>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</si>
  <si>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</si>
  <si>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</si>
  <si>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</si>
  <si>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</si>
  <si>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</si>
  <si>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</si>
  <si>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</si>
  <si>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</si>
  <si>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</si>
  <si>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</si>
  <si>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</si>
  <si>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</si>
  <si>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</si>
  <si>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</si>
  <si>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</si>
  <si>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</si>
  <si>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</si>
  <si>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</si>
  <si>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</si>
  <si>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</si>
  <si>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</si>
  <si>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</si>
  <si>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</si>
  <si>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</si>
  <si>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</si>
  <si>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</si>
  <si>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</si>
  <si>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</si>
  <si>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</si>
  <si>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</si>
  <si>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</si>
  <si>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</si>
  <si>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</si>
  <si>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</si>
  <si>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</si>
  <si>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</si>
  <si>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</si>
  <si>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</si>
  <si>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</si>
  <si>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</si>
  <si>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</si>
  <si>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</si>
  <si>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</si>
  <si>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</si>
  <si>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</si>
  <si>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</si>
  <si>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</si>
  <si>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</si>
  <si>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</si>
  <si>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</si>
  <si>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</si>
  <si>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</si>
  <si>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</si>
  <si>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</si>
  <si>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</si>
  <si>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</si>
  <si>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</si>
  <si>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</si>
  <si>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</si>
  <si>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</si>
  <si>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</si>
  <si>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</si>
  <si>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</si>
  <si>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</si>
  <si>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</si>
  <si>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</si>
  <si>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</si>
  <si>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</si>
  <si>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</si>
  <si>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</si>
  <si>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</si>
  <si>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</si>
  <si>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</si>
  <si>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</si>
  <si>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</si>
  <si>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</si>
  <si>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</si>
  <si>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</si>
  <si>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</si>
  <si>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</si>
  <si>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</si>
  <si>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</si>
  <si>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</si>
  <si>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</si>
  <si>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</si>
  <si>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</si>
  <si>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</si>
  <si>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</si>
  <si>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</si>
  <si>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</si>
  <si>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</si>
  <si>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</si>
  <si>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</si>
  <si>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</si>
  <si>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</si>
  <si>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</si>
  <si>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</si>
  <si>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</si>
  <si>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</si>
  <si>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</si>
  <si>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</si>
  <si>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</si>
  <si>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</si>
  <si>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</si>
  <si>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</si>
  <si>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</si>
  <si>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</si>
  <si>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</si>
  <si>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</si>
  <si>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</si>
  <si>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</si>
  <si>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</si>
  <si>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</si>
  <si>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</si>
  <si>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</si>
  <si>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</si>
  <si>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</si>
  <si>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</si>
  <si>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</si>
  <si>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</si>
  <si>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</si>
  <si>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</si>
  <si>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</si>
  <si>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</si>
  <si>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</si>
  <si>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</si>
  <si>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</si>
  <si>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</si>
  <si>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</si>
  <si>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</si>
  <si>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</si>
  <si>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</si>
  <si>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</si>
  <si>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</si>
  <si>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</si>
  <si>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</si>
  <si>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</si>
  <si>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</si>
  <si>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</si>
  <si>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</si>
  <si>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</si>
  <si>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</si>
  <si>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</si>
  <si>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</si>
  <si>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</si>
  <si>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</si>
  <si>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</si>
  <si>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</si>
  <si>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</si>
  <si>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</si>
  <si>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</si>
  <si>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</si>
  <si>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</si>
  <si>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</si>
  <si>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</si>
  <si>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</si>
  <si>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</si>
  <si>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</si>
  <si>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</si>
  <si>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</si>
  <si>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</si>
  <si>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</si>
  <si>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</si>
  <si>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</si>
  <si>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</si>
  <si>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</si>
  <si>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</si>
  <si>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</si>
  <si>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</si>
  <si>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</si>
  <si>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</si>
  <si>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</si>
  <si>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</si>
  <si>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</si>
  <si>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</si>
  <si>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</si>
  <si>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</si>
  <si>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</si>
  <si>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</si>
  <si>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</si>
  <si>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</si>
  <si>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</si>
  <si>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</si>
  <si>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</si>
  <si>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</si>
  <si>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</si>
  <si>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</si>
  <si>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</si>
  <si>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</si>
  <si>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</si>
  <si>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</si>
  <si>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</si>
  <si>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</si>
  <si>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</si>
  <si>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</si>
  <si>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</si>
  <si>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</si>
  <si>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</si>
  <si>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</si>
  <si>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</si>
  <si>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</si>
  <si>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</si>
  <si>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</si>
  <si>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</si>
  <si>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</si>
  <si>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</si>
  <si>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</si>
  <si>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</si>
  <si>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</si>
  <si>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</si>
  <si>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</si>
  <si>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</si>
  <si>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</si>
  <si>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</si>
  <si>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</si>
  <si>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</si>
  <si>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</si>
  <si>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</si>
  <si>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</si>
  <si>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</si>
  <si>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</si>
  <si>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</si>
  <si>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</si>
  <si>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</si>
  <si>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</si>
  <si>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</si>
  <si>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</si>
  <si>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</si>
  <si>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</si>
  <si>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</si>
  <si>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</si>
  <si>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</si>
  <si>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</si>
  <si>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</si>
  <si>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</si>
  <si>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</si>
  <si>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</si>
  <si>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</si>
  <si>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</si>
  <si>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</si>
  <si>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</si>
  <si>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</si>
  <si>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"სადაზღვევო კომპანია ჯი პი აი ჰოლდინგი"</t>
  </si>
  <si>
    <t xml:space="preserve"> სს "სადაზღვევო კომპანია ჯი პი აი ჰოლდინგი"</t>
  </si>
  <si>
    <t>ანგარიშგების თარიღი: 31.03.2024</t>
  </si>
  <si>
    <t>ანგარიშგების პერიოდი: 01.01.2024 -31.03.2024</t>
  </si>
  <si>
    <t>საანგარიშო პერიოდი: 01.01.2024 - 31.03.2024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</si>
</sst>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59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165" fontId="107" fillId="44" borderId="38" xfId="231" applyNumberFormat="1" applyFont="1" applyFill="1" applyBorder="1"/>
    <xf numFmtId="165" fontId="107" fillId="0" borderId="39" xfId="231" applyNumberFormat="1" applyFont="1" applyFill="1" applyBorder="1" applyAlignment="1">
      <alignment vertical="center" wrapText="1"/>
    </xf>
    <xf numFmtId="165" fontId="107" fillId="46" borderId="38" xfId="231" applyNumberFormat="1" applyFont="1" applyFill="1" applyBorder="1" applyAlignment="1">
      <alignment wrapText="1"/>
    </xf>
    <xf numFmtId="165" fontId="107" fillId="46" borderId="40" xfId="231" applyNumberFormat="1" applyFont="1" applyFill="1" applyBorder="1" applyAlignment="1">
      <alignment wrapText="1"/>
    </xf>
    <xf numFmtId="165" fontId="107" fillId="46" borderId="39" xfId="231" applyNumberFormat="1" applyFont="1" applyFill="1" applyBorder="1" applyAlignment="1">
      <alignment wrapText="1"/>
    </xf>
    <xf numFmtId="165" fontId="107" fillId="0" borderId="38" xfId="231" applyNumberFormat="1" applyFont="1" applyBorder="1" applyAlignment="1" applyProtection="1">
      <alignment vertical="center" wrapText="1"/>
      <protection locked="0"/>
    </xf>
    <xf numFmtId="165" fontId="107" fillId="45" borderId="39" xfId="388" applyNumberFormat="1" applyFont="1" applyFill="1" applyBorder="1"/>
    <xf numFmtId="165" fontId="107" fillId="36" borderId="38" xfId="231" applyNumberFormat="1" applyFont="1" applyFill="1" applyBorder="1" applyAlignment="1">
      <alignment wrapText="1"/>
    </xf>
    <xf numFmtId="165" fontId="107" fillId="45" borderId="41" xfId="388" applyNumberFormat="1" applyFont="1" applyFill="1" applyBorder="1"/>
    <xf numFmtId="165" fontId="107" fillId="0" borderId="39" xfId="231" applyNumberFormat="1" applyFont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7" fillId="45" borderId="40" xfId="388" applyNumberFormat="1" applyFont="1" applyFill="1" applyBorder="1"/>
    <xf numFmtId="165" fontId="107" fillId="46" borderId="38" xfId="231" applyNumberFormat="1" applyFont="1" applyFill="1" applyBorder="1" applyAlignment="1">
      <alignment vertical="center" wrapText="1"/>
    </xf>
    <xf numFmtId="165" fontId="107" fillId="0" borderId="40" xfId="231" applyNumberFormat="1" applyFont="1" applyFill="1" applyBorder="1" applyAlignment="1">
      <alignment vertical="center" wrapText="1"/>
    </xf>
    <xf numFmtId="165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Border="1" applyAlignment="1">
      <alignment wrapText="1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3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165" fontId="107" fillId="46" borderId="44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5" xfId="388" applyNumberFormat="1" applyFont="1" applyFill="1" applyBorder="1" applyAlignment="1">
      <alignment horizontal="center"/>
    </xf>
    <xf numFmtId="165" fontId="107" fillId="45" borderId="3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45" xfId="388" applyNumberFormat="1" applyFont="1" applyFill="1" applyBorder="1"/>
    <xf numFmtId="165" fontId="107" fillId="0" borderId="45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5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5" xfId="231" applyNumberFormat="1" applyFont="1" applyFill="1" applyBorder="1" applyAlignment="1">
      <alignment vertical="center"/>
    </xf>
    <xf numFmtId="165" fontId="107" fillId="44" borderId="32" xfId="231" applyNumberFormat="1" applyFont="1" applyFill="1" applyBorder="1" applyAlignment="1">
      <alignment horizontal="center"/>
    </xf>
    <xf numFmtId="165" fontId="107" fillId="0" borderId="45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5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5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5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5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7" fillId="0" borderId="40" xfId="231" applyNumberFormat="1" applyFont="1" applyBorder="1" applyAlignment="1" applyProtection="1">
      <alignment vertical="center" wrapText="1"/>
      <protection locked="0"/>
    </xf>
    <xf numFmtId="165" fontId="107" fillId="0" borderId="41" xfId="231" applyNumberFormat="1" applyFont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7" xfId="319" applyFont="1" applyBorder="1" applyAlignment="1">
      <alignment horizontal="center" vertical="center" wrapText="1"/>
    </xf>
    <xf numFmtId="0" fontId="3" fillId="0" borderId="48" xfId="319" applyFont="1" applyBorder="1" applyAlignment="1">
      <alignment horizontal="center" vertical="top" wrapText="1"/>
    </xf>
    <xf numFmtId="0" fontId="3" fillId="0" borderId="49" xfId="319" applyFont="1" applyBorder="1" applyAlignment="1">
      <alignment vertical="top"/>
    </xf>
    <xf numFmtId="0" fontId="3" fillId="0" borderId="49" xfId="319" applyFont="1" applyBorder="1" applyAlignment="1">
      <alignment horizontal="center" vertical="top" wrapText="1"/>
    </xf>
    <xf numFmtId="0" fontId="3" fillId="0" borderId="50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3" fillId="0" borderId="0" xfId="319" applyFont="1" applyAlignment="1">
      <alignment vertical="center"/>
    </xf>
    <xf numFmtId="0" fontId="4" fillId="0" borderId="51" xfId="386" applyFont="1" applyBorder="1" applyAlignment="1">
      <alignment horizontal="center" vertical="center"/>
    </xf>
    <xf numFmtId="0" fontId="4" fillId="0" borderId="52" xfId="319" applyFont="1" applyBorder="1" applyAlignment="1">
      <alignment horizontal="center" vertical="center"/>
    </xf>
    <xf numFmtId="0" fontId="4" fillId="0" borderId="53" xfId="386" applyFont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165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0" fontId="4" fillId="0" borderId="55" xfId="386" applyFont="1" applyBorder="1" applyAlignment="1">
      <alignment horizontal="center" vertical="center"/>
    </xf>
    <xf numFmtId="0" fontId="4" fillId="0" borderId="56" xfId="319" applyFont="1" applyBorder="1" applyAlignment="1">
      <alignment horizontal="center" vertical="center"/>
    </xf>
    <xf numFmtId="0" fontId="4" fillId="0" borderId="57" xfId="386" applyFont="1" applyBorder="1" applyAlignment="1">
      <alignment horizontal="left" vertical="center"/>
    </xf>
    <xf numFmtId="165" fontId="4" fillId="36" borderId="57" xfId="145" applyNumberFormat="1" applyFont="1" applyFill="1" applyBorder="1" applyAlignment="1">
      <alignment horizontal="right" vertical="center"/>
    </xf>
    <xf numFmtId="165" fontId="4" fillId="36" borderId="58" xfId="145" applyNumberFormat="1" applyFont="1" applyFill="1" applyBorder="1" applyAlignment="1">
      <alignment horizontal="right" vertical="center"/>
    </xf>
    <xf numFmtId="0" fontId="4" fillId="0" borderId="57" xfId="386" applyFont="1" applyBorder="1" applyAlignment="1">
      <alignment horizontal="left" vertical="center" wrapText="1"/>
    </xf>
    <xf numFmtId="0" fontId="4" fillId="0" borderId="57" xfId="386" applyFont="1" applyBorder="1" applyAlignment="1">
      <alignment vertical="center" wrapText="1"/>
    </xf>
    <xf numFmtId="0" fontId="4" fillId="0" borderId="57" xfId="319" applyFont="1" applyBorder="1" applyAlignment="1">
      <alignment horizontal="left" vertical="center"/>
    </xf>
    <xf numFmtId="0" fontId="4" fillId="0" borderId="59" xfId="386" applyFont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/>
    <xf numFmtId="165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Alignment="1">
      <alignment vertical="center"/>
    </xf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41" fontId="4" fillId="0" borderId="0" xfId="319" applyNumberFormat="1" applyFont="1" applyAlignment="1">
      <alignment vertical="center"/>
    </xf>
    <xf numFmtId="0" fontId="4" fillId="0" borderId="53" xfId="319" applyFont="1" applyBorder="1" applyAlignment="1">
      <alignment vertical="center"/>
    </xf>
    <xf numFmtId="0" fontId="4" fillId="0" borderId="57" xfId="319" applyFont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165" fontId="110" fillId="36" borderId="57" xfId="145" applyNumberFormat="1" applyFont="1" applyFill="1" applyBorder="1" applyAlignment="1">
      <alignment horizontal="right"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5" fontId="110" fillId="36" borderId="63" xfId="145" applyNumberFormat="1" applyFont="1" applyFill="1" applyBorder="1" applyAlignment="1">
      <alignment horizontal="right" vertical="center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48" xfId="319" applyFont="1" applyBorder="1" applyAlignment="1">
      <alignment horizontal="center" vertical="top"/>
    </xf>
    <xf numFmtId="0" fontId="3" fillId="0" borderId="49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Border="1" applyAlignment="1">
      <alignment horizontal="center" vertical="center"/>
    </xf>
    <xf numFmtId="0" fontId="3" fillId="0" borderId="53" xfId="386" applyFont="1" applyBorder="1" applyAlignment="1">
      <alignment horizontal="left" vertical="center"/>
    </xf>
    <xf numFmtId="165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Border="1" applyAlignment="1">
      <alignment horizontal="center" vertical="center"/>
    </xf>
    <xf numFmtId="0" fontId="3" fillId="0" borderId="57" xfId="575" applyFont="1" applyBorder="1" applyAlignment="1">
      <alignment horizontal="left" vertical="center"/>
    </xf>
    <xf numFmtId="165" fontId="3" fillId="36" borderId="58" xfId="145" applyNumberFormat="1" applyFont="1" applyFill="1" applyBorder="1" applyAlignment="1">
      <alignment horizontal="right" vertical="center"/>
    </xf>
    <xf numFmtId="0" fontId="3" fillId="0" borderId="57" xfId="386" applyFont="1" applyBorder="1" applyAlignment="1">
      <alignment horizontal="left" vertical="center"/>
    </xf>
    <xf numFmtId="0" fontId="3" fillId="0" borderId="57" xfId="386" applyFont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Font="1" applyFill="1" applyBorder="1" applyAlignment="1">
      <alignment horizontal="center" vertical="center"/>
    </xf>
    <xf numFmtId="0" fontId="4" fillId="36" borderId="60" xfId="386" applyFont="1" applyFill="1" applyBorder="1" applyAlignment="1">
      <alignment vertical="center"/>
    </xf>
    <xf numFmtId="165" fontId="4" fillId="36" borderId="64" xfId="145" applyNumberFormat="1" applyFont="1" applyFill="1" applyBorder="1" applyAlignment="1">
      <alignment horizontal="right" vertical="center"/>
    </xf>
    <xf numFmtId="0" fontId="4" fillId="0" borderId="0" xfId="386" applyFont="1" applyAlignment="1">
      <alignment horizontal="left" vertical="center"/>
    </xf>
    <xf numFmtId="0" fontId="3" fillId="0" borderId="0" xfId="386" applyFont="1" applyAlignment="1">
      <alignment horizontal="left" vertical="center"/>
    </xf>
    <xf numFmtId="0" fontId="4" fillId="0" borderId="0" xfId="386" applyFont="1" applyAlignment="1">
      <alignment horizontal="left" vertical="center" wrapText="1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Font="1" applyFill="1" applyBorder="1" applyAlignment="1">
      <alignment horizontal="center" vertical="center"/>
    </xf>
    <xf numFmtId="0" fontId="4" fillId="36" borderId="49" xfId="386" applyFont="1" applyFill="1" applyBorder="1" applyAlignment="1">
      <alignment vertical="center"/>
    </xf>
    <xf numFmtId="165" fontId="4" fillId="36" borderId="50" xfId="145" applyNumberFormat="1" applyFont="1" applyFill="1" applyBorder="1" applyAlignment="1">
      <alignment horizontal="right" vertical="center"/>
    </xf>
    <xf numFmtId="0" fontId="3" fillId="0" borderId="53" xfId="575" applyFont="1" applyBorder="1" applyAlignment="1">
      <alignment horizontal="left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Border="1" applyAlignment="1">
      <alignment horizontal="center" vertical="center"/>
    </xf>
    <xf numFmtId="0" fontId="3" fillId="0" borderId="61" xfId="386" applyFont="1" applyBorder="1" applyAlignment="1">
      <alignment horizontal="left" vertical="center"/>
    </xf>
    <xf numFmtId="165" fontId="3" fillId="36" borderId="64" xfId="145" applyNumberFormat="1" applyFont="1" applyFill="1" applyBorder="1" applyAlignment="1">
      <alignment horizontal="right" vertical="center"/>
    </xf>
    <xf numFmtId="165" fontId="3" fillId="0" borderId="0" xfId="145" applyNumberFormat="1" applyFont="1" applyFill="1" applyBorder="1" applyAlignment="1">
      <alignment horizontal="right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165" fontId="3" fillId="0" borderId="0" xfId="0" applyNumberFormat="1" applyFont="1" applyAlignment="1">
      <alignment vertical="center"/>
    </xf>
    <xf numFmtId="0" fontId="3" fillId="0" borderId="0" xfId="319" applyFont="1" applyAlignment="1" applyProtection="1">
      <alignment horizontal="center" vertical="center"/>
      <protection locked="0"/>
    </xf>
    <xf numFmtId="0" fontId="113" fillId="0" borderId="0" xfId="319" applyFont="1" applyAlignment="1">
      <alignment horizontal="center" vertical="center" wrapText="1"/>
    </xf>
    <xf numFmtId="0" fontId="3" fillId="0" borderId="0" xfId="319" applyFont="1" applyAlignment="1" applyProtection="1">
      <alignment horizontal="left"/>
      <protection locked="0"/>
    </xf>
    <xf numFmtId="0" fontId="4" fillId="0" borderId="0" xfId="319" applyFont="1"/>
    <xf numFmtId="0" fontId="4" fillId="0" borderId="0" xfId="319" applyFont="1" applyAlignment="1">
      <alignment horizontal="left"/>
    </xf>
    <xf numFmtId="0" fontId="111" fillId="0" borderId="0" xfId="319" applyFont="1" applyAlignment="1">
      <alignment horizontal="center"/>
    </xf>
    <xf numFmtId="0" fontId="1" fillId="0" borderId="0" xfId="319"/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4" fillId="0" borderId="0" xfId="319" applyFont="1" applyAlignment="1">
      <alignment horizontal="left" vertical="center"/>
    </xf>
    <xf numFmtId="0" fontId="111" fillId="0" borderId="0" xfId="319" applyFont="1" applyAlignment="1">
      <alignment horizontal="center" vertical="center"/>
    </xf>
    <xf numFmtId="0" fontId="113" fillId="0" borderId="0" xfId="319" applyFont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71" xfId="0" applyFont="1" applyFill="1" applyBorder="1" applyAlignment="1">
      <alignment horizontal="center" vertical="center" wrapText="1"/>
    </xf>
    <xf numFmtId="0" fontId="4" fillId="49" borderId="28" xfId="0" applyFont="1" applyFill="1" applyBorder="1" applyAlignment="1">
      <alignment horizontal="center" vertical="center" wrapText="1"/>
    </xf>
    <xf numFmtId="0" fontId="4" fillId="49" borderId="68" xfId="0" applyFont="1" applyFill="1" applyBorder="1" applyAlignment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  <xf numFmtId="0" fontId="4" fillId="36" borderId="43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4" fillId="48" borderId="43" xfId="0" applyFont="1" applyFill="1" applyBorder="1" applyAlignment="1">
      <alignment horizontal="center" vertical="center" wrapText="1"/>
    </xf>
    <xf numFmtId="0" fontId="4" fillId="48" borderId="13" xfId="0" applyFont="1" applyFill="1" applyBorder="1" applyAlignment="1">
      <alignment horizontal="center" vertical="center" wrapText="1"/>
    </xf>
    <xf numFmtId="0" fontId="4" fillId="48" borderId="25" xfId="0" applyFont="1" applyFill="1" applyBorder="1" applyAlignment="1">
      <alignment horizontal="center" vertical="center" wrapText="1"/>
    </xf>
    <xf numFmtId="0" fontId="4" fillId="36" borderId="66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67" xfId="0" applyFont="1" applyFill="1" applyBorder="1" applyAlignment="1">
      <alignment horizontal="center" vertical="center" textRotation="90" wrapText="1"/>
    </xf>
  </cellXfs>
  <cellStyles count="705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 %" xfId="124"/>
    <cellStyle name="Comma 0.0" xfId="125"/>
    <cellStyle name="Comma 0.0%" xfId="126"/>
    <cellStyle name="Comma 0.00" xfId="127"/>
    <cellStyle name="Comma 0.00%" xfId="128"/>
    <cellStyle name="Comma 0.000" xfId="129"/>
    <cellStyle name="Comma 0.000%" xfId="130"/>
    <cellStyle name="Comma 10" xfId="131"/>
    <cellStyle name="Comma 10 2" xfId="132"/>
    <cellStyle name="Comma 11" xfId="133"/>
    <cellStyle name="Comma 12" xfId="134"/>
    <cellStyle name="Comma 13" xfId="135"/>
    <cellStyle name="Comma 13 2" xfId="136"/>
    <cellStyle name="Comma 13 3" xfId="137"/>
    <cellStyle name="Comma 14 2" xfId="138"/>
    <cellStyle name="Comma 14 2 2" xfId="139"/>
    <cellStyle name="Comma 14 2 2 2" xfId="140"/>
    <cellStyle name="Comma 14 2 2 3" xfId="141"/>
    <cellStyle name="Comma 14 3" xfId="142"/>
    <cellStyle name="Comma 14 3 2" xfId="143"/>
    <cellStyle name="Comma 14 3 3" xfId="144"/>
    <cellStyle name="Comma 2" xfId="145"/>
    <cellStyle name="Comma 2 2" xfId="146"/>
    <cellStyle name="Comma 2 2 10" xfId="147"/>
    <cellStyle name="Comma 2 2 11" xfId="148"/>
    <cellStyle name="Comma 2 2 2" xfId="149"/>
    <cellStyle name="Comma 2 2 2 10" xfId="150"/>
    <cellStyle name="Comma 2 2 2 11" xfId="151"/>
    <cellStyle name="Comma 2 2 2 2" xfId="152"/>
    <cellStyle name="Comma 2 2 2 2 2" xfId="153"/>
    <cellStyle name="Comma 2 2 2 2 2 2" xfId="154"/>
    <cellStyle name="Comma 2 2 2 2 2 2 2" xfId="155"/>
    <cellStyle name="Comma 2 2 2 2 2 2 2 2" xfId="156"/>
    <cellStyle name="Comma 2 2 2 2 2 2 2 2 2" xfId="157"/>
    <cellStyle name="Comma 2 2 2 2 2 2 2 2 2 2" xfId="158"/>
    <cellStyle name="Comma 2 2 2 2 2 2 2 2 2 2 2" xfId="159"/>
    <cellStyle name="Comma 2 2 2 2 2 2 2 2 2 2 3" xfId="160"/>
    <cellStyle name="Comma 2 2 2 2 2 2 2 2 2 3" xfId="161"/>
    <cellStyle name="Comma 2 2 2 2 2 2 2 2 2 4" xfId="162"/>
    <cellStyle name="Comma 2 2 2 2 2 2 2 2 3" xfId="163"/>
    <cellStyle name="Comma 2 2 2 2 2 2 2 2 4" xfId="164"/>
    <cellStyle name="Comma 2 2 2 2 2 2 2 3" xfId="165"/>
    <cellStyle name="Comma 2 2 2 2 2 2 2 4" xfId="166"/>
    <cellStyle name="Comma 2 2 2 2 2 2 2 5" xfId="167"/>
    <cellStyle name="Comma 2 2 2 2 2 2 3" xfId="168"/>
    <cellStyle name="Comma 2 2 2 2 2 2 4" xfId="169"/>
    <cellStyle name="Comma 2 2 2 2 2 2 5" xfId="170"/>
    <cellStyle name="Comma 2 2 2 2 2 2 6" xfId="171"/>
    <cellStyle name="Comma 2 2 2 2 2 3" xfId="172"/>
    <cellStyle name="Comma 2 2 2 2 2 3 2" xfId="173"/>
    <cellStyle name="Comma 2 2 2 2 2 4" xfId="174"/>
    <cellStyle name="Comma 2 2 2 2 2 5" xfId="175"/>
    <cellStyle name="Comma 2 2 2 2 2 6" xfId="176"/>
    <cellStyle name="Comma 2 2 2 2 3" xfId="177"/>
    <cellStyle name="Comma 2 2 2 2 4" xfId="178"/>
    <cellStyle name="Comma 2 2 2 2 5" xfId="179"/>
    <cellStyle name="Comma 2 2 2 2 5 2" xfId="180"/>
    <cellStyle name="Comma 2 2 2 2 6" xfId="181"/>
    <cellStyle name="Comma 2 2 2 2 7" xfId="182"/>
    <cellStyle name="Comma 2 2 2 2 8" xfId="183"/>
    <cellStyle name="Comma 2 2 2 2 9" xfId="184"/>
    <cellStyle name="Comma 2 2 2 3" xfId="185"/>
    <cellStyle name="Comma 2 2 2 4" xfId="186"/>
    <cellStyle name="Comma 2 2 2 5" xfId="187"/>
    <cellStyle name="Comma 2 2 2 5 2" xfId="188"/>
    <cellStyle name="Comma 2 2 2 5 2 2" xfId="189"/>
    <cellStyle name="Comma 2 2 2 5 2 2 2" xfId="190"/>
    <cellStyle name="Comma 2 2 2 5 2 3" xfId="191"/>
    <cellStyle name="Comma 2 2 2 5 3" xfId="192"/>
    <cellStyle name="Comma 2 2 2 5 3 2" xfId="193"/>
    <cellStyle name="Comma 2 2 2 6" xfId="194"/>
    <cellStyle name="Comma 2 2 2 7" xfId="195"/>
    <cellStyle name="Comma 2 2 2 7 2" xfId="196"/>
    <cellStyle name="Comma 2 2 2 8" xfId="197"/>
    <cellStyle name="Comma 2 2 2 9" xfId="198"/>
    <cellStyle name="Comma 2 2 3" xfId="199"/>
    <cellStyle name="Comma 2 2 3 2" xfId="200"/>
    <cellStyle name="Comma 2 2 3 2 2" xfId="201"/>
    <cellStyle name="Comma 2 2 3 2 2 2" xfId="202"/>
    <cellStyle name="Comma 2 2 3 2 2 2 2" xfId="203"/>
    <cellStyle name="Comma 2 2 3 2 2 3" xfId="204"/>
    <cellStyle name="Comma 2 2 3 2 3" xfId="205"/>
    <cellStyle name="Comma 2 2 3 2 3 2" xfId="206"/>
    <cellStyle name="Comma 2 2 3 3" xfId="207"/>
    <cellStyle name="Comma 2 2 3 4" xfId="208"/>
    <cellStyle name="Comma 2 2 3 5" xfId="209"/>
    <cellStyle name="Comma 2 2 3 5 2" xfId="210"/>
    <cellStyle name="Comma 2 2 3 6" xfId="211"/>
    <cellStyle name="Comma 2 2 4" xfId="212"/>
    <cellStyle name="Comma 2 2 5" xfId="213"/>
    <cellStyle name="Comma 2 2 5 2" xfId="214"/>
    <cellStyle name="Comma 2 2 5 2 2" xfId="215"/>
    <cellStyle name="Comma 2 2 5 2 2 2" xfId="216"/>
    <cellStyle name="Comma 2 2 5 2 3" xfId="217"/>
    <cellStyle name="Comma 2 2 5 3" xfId="218"/>
    <cellStyle name="Comma 2 2 5 3 2" xfId="219"/>
    <cellStyle name="Comma 2 2 6" xfId="220"/>
    <cellStyle name="Comma 2 2 7" xfId="221"/>
    <cellStyle name="Comma 2 2 7 2" xfId="222"/>
    <cellStyle name="Comma 2 2 8" xfId="223"/>
    <cellStyle name="Comma 2 2 9" xfId="224"/>
    <cellStyle name="Comma 2 3" xfId="225"/>
    <cellStyle name="Comma 2 4" xfId="226"/>
    <cellStyle name="Comma 2 5" xfId="227"/>
    <cellStyle name="Comma 2 6" xfId="228"/>
    <cellStyle name="Comma 2 7" xfId="229"/>
    <cellStyle name="Comma 2 8" xfId="230"/>
    <cellStyle name="Comma 2 9" xfId="231"/>
    <cellStyle name="Comma 2_kvartaluri statistikuri angarishi (dazgveva) 30_03_09 -IQ 2009" xfId="232"/>
    <cellStyle name="Comma 3" xfId="233"/>
    <cellStyle name="Comma 3 2" xfId="234"/>
    <cellStyle name="Comma 3 2 2" xfId="235"/>
    <cellStyle name="Comma 3 3" xfId="236"/>
    <cellStyle name="Comma 4" xfId="237"/>
    <cellStyle name="Comma 4 2" xfId="238"/>
    <cellStyle name="Comma 5" xfId="239"/>
    <cellStyle name="Comma 5 2" xfId="240"/>
    <cellStyle name="Comma 5 3" xfId="241"/>
    <cellStyle name="Comma 6" xfId="242"/>
    <cellStyle name="Comma 6 2" xfId="243"/>
    <cellStyle name="Comma 7" xfId="244"/>
    <cellStyle name="Comma 7 2" xfId="245"/>
    <cellStyle name="Comma 8" xfId="246"/>
    <cellStyle name="Comma 9" xfId="247"/>
    <cellStyle name="Commodity" xfId="248"/>
    <cellStyle name="Company Name" xfId="249"/>
    <cellStyle name="Copied" xfId="250"/>
    <cellStyle name="COST1" xfId="251"/>
    <cellStyle name="CR Comma" xfId="252"/>
    <cellStyle name="CR Currency" xfId="253"/>
    <cellStyle name="Credit" xfId="254"/>
    <cellStyle name="Credit subtotal" xfId="255"/>
    <cellStyle name="Credit Total" xfId="256"/>
    <cellStyle name="Credit_investments analysis TBIH (2)" xfId="257"/>
    <cellStyle name="Currency %" xfId="258"/>
    <cellStyle name="Currency [0] _טאלדן מוטורס" xfId="259"/>
    <cellStyle name="Currency 0.0" xfId="260"/>
    <cellStyle name="Currency 0.0%" xfId="261"/>
    <cellStyle name="Currency 0.00" xfId="262"/>
    <cellStyle name="Currency 0.00%" xfId="263"/>
    <cellStyle name="Currency 0.000" xfId="264"/>
    <cellStyle name="Currency 0.000%" xfId="265"/>
    <cellStyle name="Date" xfId="266"/>
    <cellStyle name="Debit" xfId="267"/>
    <cellStyle name="Debit subtotal" xfId="268"/>
    <cellStyle name="Debit Total" xfId="269"/>
    <cellStyle name="Debit_investments analysis TBIH (2)" xfId="270"/>
    <cellStyle name="Dziesiętny_GTC_INTERCOMPANY_LOANS" xfId="271"/>
    <cellStyle name="Emphasis 1" xfId="272"/>
    <cellStyle name="Emphasis 2" xfId="273"/>
    <cellStyle name="Emphasis 3" xfId="274"/>
    <cellStyle name="Entered" xfId="275"/>
    <cellStyle name="Euro" xfId="276"/>
    <cellStyle name="Exchange" xfId="277"/>
    <cellStyle name="Explanatory Text 2" xfId="278"/>
    <cellStyle name="Explanatory Text 3" xfId="279"/>
    <cellStyle name="Good 2" xfId="280"/>
    <cellStyle name="Good 3" xfId="281"/>
    <cellStyle name="Grey" xfId="282"/>
    <cellStyle name="Header1" xfId="283"/>
    <cellStyle name="Header2" xfId="284"/>
    <cellStyle name="Heading" xfId="285"/>
    <cellStyle name="Heading 1 2" xfId="286"/>
    <cellStyle name="Heading 1 3" xfId="287"/>
    <cellStyle name="Heading 2 2" xfId="288"/>
    <cellStyle name="Heading 2 3" xfId="289"/>
    <cellStyle name="Heading 3 2" xfId="290"/>
    <cellStyle name="Heading 3 3" xfId="291"/>
    <cellStyle name="Heading 4 2" xfId="292"/>
    <cellStyle name="Heading 4 3" xfId="293"/>
    <cellStyle name="Heading No Underline" xfId="294"/>
    <cellStyle name="Heading With Underline" xfId="295"/>
    <cellStyle name="Hypertextov? odkaz" xfId="296"/>
    <cellStyle name="Inflation" xfId="297"/>
    <cellStyle name="Input [yellow]" xfId="298"/>
    <cellStyle name="Input 2" xfId="299"/>
    <cellStyle name="Input 3" xfId="300"/>
    <cellStyle name="Input Cells" xfId="301"/>
    <cellStyle name="Interest" xfId="302"/>
    <cellStyle name="Linked Cell 2" xfId="303"/>
    <cellStyle name="Linked Cell 3" xfId="304"/>
    <cellStyle name="Linked Cells" xfId="305"/>
    <cellStyle name="Maturity" xfId="306"/>
    <cellStyle name="Metric tons" xfId="307"/>
    <cellStyle name="Milliers [0]_!!!GO" xfId="308"/>
    <cellStyle name="Milliers_!!!GO" xfId="309"/>
    <cellStyle name="Mon?taire [0]_!!!GO" xfId="310"/>
    <cellStyle name="Mon?taire_!!!GO" xfId="311"/>
    <cellStyle name="Neutral 2" xfId="312"/>
    <cellStyle name="Neutral 3" xfId="313"/>
    <cellStyle name="norm?ln?_List1" xfId="314"/>
    <cellStyle name="norm?lne_Badget 2000(A)" xfId="315"/>
    <cellStyle name="Normal" xfId="0" builtinId="0"/>
    <cellStyle name="Normal - Style1" xfId="316"/>
    <cellStyle name="Normal 10" xfId="317"/>
    <cellStyle name="Normal 10 2" xfId="318"/>
    <cellStyle name="Normal 11" xfId="319"/>
    <cellStyle name="Normal 12" xfId="320"/>
    <cellStyle name="Normal 12 2" xfId="321"/>
    <cellStyle name="Normal 12 2 2" xfId="322"/>
    <cellStyle name="Normal 12 2 3" xfId="323"/>
    <cellStyle name="Normal 12 3" xfId="324"/>
    <cellStyle name="Normal 12 3 2" xfId="325"/>
    <cellStyle name="Normal 12 3 3" xfId="326"/>
    <cellStyle name="Normal 12 4" xfId="327"/>
    <cellStyle name="Normal 12 4 2" xfId="328"/>
    <cellStyle name="Normal 12 4 3" xfId="329"/>
    <cellStyle name="Normal 12 5" xfId="330"/>
    <cellStyle name="Normal 12 5 2" xfId="331"/>
    <cellStyle name="Normal 12 5 3" xfId="332"/>
    <cellStyle name="Normal 12 6" xfId="333"/>
    <cellStyle name="Normal 12 6 2" xfId="334"/>
    <cellStyle name="Normal 12 6 3" xfId="335"/>
    <cellStyle name="Normal 12 7" xfId="336"/>
    <cellStyle name="Normal 12 8" xfId="337"/>
    <cellStyle name="Normal 12 9" xfId="338"/>
    <cellStyle name="Normal 13" xfId="339"/>
    <cellStyle name="Normal 13 2" xfId="340"/>
    <cellStyle name="Normal 13 2 2" xfId="341"/>
    <cellStyle name="Normal 13 2 3" xfId="342"/>
    <cellStyle name="Normal 13 3" xfId="343"/>
    <cellStyle name="Normal 13 3 2" xfId="344"/>
    <cellStyle name="Normal 13 3 3" xfId="345"/>
    <cellStyle name="Normal 13 4" xfId="346"/>
    <cellStyle name="Normal 13 4 2" xfId="347"/>
    <cellStyle name="Normal 13 4 3" xfId="348"/>
    <cellStyle name="Normal 13 5" xfId="349"/>
    <cellStyle name="Normal 13 5 2" xfId="350"/>
    <cellStyle name="Normal 13 5 3" xfId="351"/>
    <cellStyle name="Normal 13 6" xfId="352"/>
    <cellStyle name="Normal 13 6 2" xfId="353"/>
    <cellStyle name="Normal 13 6 3" xfId="354"/>
    <cellStyle name="Normal 13 7" xfId="355"/>
    <cellStyle name="Normal 13 8" xfId="356"/>
    <cellStyle name="Normal 13 9" xfId="357"/>
    <cellStyle name="Normal 14" xfId="358"/>
    <cellStyle name="Normal 14 2" xfId="359"/>
    <cellStyle name="Normal 14 3" xfId="360"/>
    <cellStyle name="Normal 14 4" xfId="361"/>
    <cellStyle name="Normal 15" xfId="362"/>
    <cellStyle name="Normal 15 2" xfId="363"/>
    <cellStyle name="Normal 15 2 2" xfId="364"/>
    <cellStyle name="Normal 15 2 3" xfId="365"/>
    <cellStyle name="Normal 15 3" xfId="366"/>
    <cellStyle name="Normal 15 3 2" xfId="367"/>
    <cellStyle name="Normal 15 3 3" xfId="368"/>
    <cellStyle name="Normal 15 4" xfId="369"/>
    <cellStyle name="Normal 15 4 2" xfId="370"/>
    <cellStyle name="Normal 15 4 3" xfId="371"/>
    <cellStyle name="Normal 15 5" xfId="372"/>
    <cellStyle name="Normal 15 5 2" xfId="373"/>
    <cellStyle name="Normal 15 5 3" xfId="374"/>
    <cellStyle name="Normal 15 6" xfId="375"/>
    <cellStyle name="Normal 15 6 2" xfId="376"/>
    <cellStyle name="Normal 15 6 3" xfId="377"/>
    <cellStyle name="Normal 15 7" xfId="378"/>
    <cellStyle name="Normal 15 8" xfId="379"/>
    <cellStyle name="Normal 16" xfId="380"/>
    <cellStyle name="Normal 17" xfId="381"/>
    <cellStyle name="Normal 17 2" xfId="382"/>
    <cellStyle name="Normal 17 3" xfId="383"/>
    <cellStyle name="Normal 18 2" xfId="384"/>
    <cellStyle name="Normal 18 3" xfId="385"/>
    <cellStyle name="Normal 2" xfId="386"/>
    <cellStyle name="Normal 2 10" xfId="387"/>
    <cellStyle name="Normal 2 11" xfId="388"/>
    <cellStyle name="Normal 2 2" xfId="389"/>
    <cellStyle name="Normal 2 2 10" xfId="390"/>
    <cellStyle name="Normal 2 2 11" xfId="391"/>
    <cellStyle name="Normal 2 2 12" xfId="392"/>
    <cellStyle name="Normal 2 2 2" xfId="393"/>
    <cellStyle name="Normal 2 2 2 10" xfId="394"/>
    <cellStyle name="Normal 2 2 2 11" xfId="395"/>
    <cellStyle name="Normal 2 2 2 2" xfId="396"/>
    <cellStyle name="Normal 2 2 2 2 2" xfId="397"/>
    <cellStyle name="Normal 2 2 2 2 2 2" xfId="398"/>
    <cellStyle name="Normal 2 2 2 2 2 2 2" xfId="399"/>
    <cellStyle name="Normal 2 2 2 2 2 2 2 2" xfId="400"/>
    <cellStyle name="Normal 2 2 2 2 2 2 2 2 2" xfId="401"/>
    <cellStyle name="Normal 2 2 2 2 2 2 2 2 2 2" xfId="402"/>
    <cellStyle name="Normal 2 2 2 2 2 2 2 2 2 2 2" xfId="403"/>
    <cellStyle name="Normal 2 2 2 2 2 2 2 2 2 2 3" xfId="404"/>
    <cellStyle name="Normal 2 2 2 2 2 2 2 2 2 3" xfId="405"/>
    <cellStyle name="Normal 2 2 2 2 2 2 2 2 2 4" xfId="406"/>
    <cellStyle name="Normal 2 2 2 2 2 2 2 2 3" xfId="407"/>
    <cellStyle name="Normal 2 2 2 2 2 2 2 2 4" xfId="408"/>
    <cellStyle name="Normal 2 2 2 2 2 2 2 3" xfId="409"/>
    <cellStyle name="Normal 2 2 2 2 2 2 2 4" xfId="410"/>
    <cellStyle name="Normal 2 2 2 2 2 2 2 5" xfId="411"/>
    <cellStyle name="Normal 2 2 2 2 2 2 3" xfId="412"/>
    <cellStyle name="Normal 2 2 2 2 2 2 4" xfId="413"/>
    <cellStyle name="Normal 2 2 2 2 2 2 5" xfId="414"/>
    <cellStyle name="Normal 2 2 2 2 2 2 6" xfId="415"/>
    <cellStyle name="Normal 2 2 2 2 2 3" xfId="416"/>
    <cellStyle name="Normal 2 2 2 2 2 3 2" xfId="417"/>
    <cellStyle name="Normal 2 2 2 2 2 4" xfId="418"/>
    <cellStyle name="Normal 2 2 2 2 2 5" xfId="419"/>
    <cellStyle name="Normal 2 2 2 2 2 6" xfId="420"/>
    <cellStyle name="Normal 2 2 2 2 3" xfId="421"/>
    <cellStyle name="Normal 2 2 2 2 4" xfId="422"/>
    <cellStyle name="Normal 2 2 2 2 5" xfId="423"/>
    <cellStyle name="Normal 2 2 2 2 5 2" xfId="424"/>
    <cellStyle name="Normal 2 2 2 2 6" xfId="425"/>
    <cellStyle name="Normal 2 2 2 2 7" xfId="426"/>
    <cellStyle name="Normal 2 2 2 2 8" xfId="427"/>
    <cellStyle name="Normal 2 2 2 2 9" xfId="428"/>
    <cellStyle name="Normal 2 2 2 3" xfId="429"/>
    <cellStyle name="Normal 2 2 2 4" xfId="430"/>
    <cellStyle name="Normal 2 2 2 5" xfId="431"/>
    <cellStyle name="Normal 2 2 2 5 2" xfId="432"/>
    <cellStyle name="Normal 2 2 2 5 2 2" xfId="433"/>
    <cellStyle name="Normal 2 2 2 5 2 2 2" xfId="434"/>
    <cellStyle name="Normal 2 2 2 5 2 3" xfId="435"/>
    <cellStyle name="Normal 2 2 2 5 3" xfId="436"/>
    <cellStyle name="Normal 2 2 2 5 3 2" xfId="437"/>
    <cellStyle name="Normal 2 2 2 6" xfId="438"/>
    <cellStyle name="Normal 2 2 2 7" xfId="439"/>
    <cellStyle name="Normal 2 2 2 7 2" xfId="440"/>
    <cellStyle name="Normal 2 2 2 8" xfId="441"/>
    <cellStyle name="Normal 2 2 2 9" xfId="442"/>
    <cellStyle name="Normal 2 2 3" xfId="443"/>
    <cellStyle name="Normal 2 2 3 2" xfId="444"/>
    <cellStyle name="Normal 2 2 3 2 2" xfId="445"/>
    <cellStyle name="Normal 2 2 3 2 2 2" xfId="446"/>
    <cellStyle name="Normal 2 2 3 2 2 2 2" xfId="447"/>
    <cellStyle name="Normal 2 2 3 2 2 3" xfId="448"/>
    <cellStyle name="Normal 2 2 3 2 3" xfId="449"/>
    <cellStyle name="Normal 2 2 3 2 3 2" xfId="450"/>
    <cellStyle name="Normal 2 2 3 3" xfId="451"/>
    <cellStyle name="Normal 2 2 3 4" xfId="452"/>
    <cellStyle name="Normal 2 2 3 5" xfId="453"/>
    <cellStyle name="Normal 2 2 3 5 2" xfId="454"/>
    <cellStyle name="Normal 2 2 3 6" xfId="455"/>
    <cellStyle name="Normal 2 2 4" xfId="456"/>
    <cellStyle name="Normal 2 2 5" xfId="457"/>
    <cellStyle name="Normal 2 2 5 2" xfId="458"/>
    <cellStyle name="Normal 2 2 5 2 2" xfId="459"/>
    <cellStyle name="Normal 2 2 5 2 2 2" xfId="460"/>
    <cellStyle name="Normal 2 2 5 2 3" xfId="461"/>
    <cellStyle name="Normal 2 2 5 3" xfId="462"/>
    <cellStyle name="Normal 2 2 5 3 2" xfId="463"/>
    <cellStyle name="Normal 2 2 6" xfId="464"/>
    <cellStyle name="Normal 2 2 7" xfId="465"/>
    <cellStyle name="Normal 2 2 7 2" xfId="466"/>
    <cellStyle name="Normal 2 2 8" xfId="467"/>
    <cellStyle name="Normal 2 2 9" xfId="468"/>
    <cellStyle name="Normal 2 3" xfId="469"/>
    <cellStyle name="Normal 2 3 2" xfId="470"/>
    <cellStyle name="Normal 2 3 2 2" xfId="471"/>
    <cellStyle name="Normal 2 3 2 2 2" xfId="472"/>
    <cellStyle name="Normal 2 3 2 2 2 2" xfId="473"/>
    <cellStyle name="Normal 2 3 2 2 3" xfId="474"/>
    <cellStyle name="Normal 2 3 2 3" xfId="475"/>
    <cellStyle name="Normal 2 3 2 3 2" xfId="476"/>
    <cellStyle name="Normal 2 3 3" xfId="477"/>
    <cellStyle name="Normal 2 3 4" xfId="478"/>
    <cellStyle name="Normal 2 3 5" xfId="479"/>
    <cellStyle name="Normal 2 3 5 2" xfId="480"/>
    <cellStyle name="Normal 2 3 6" xfId="481"/>
    <cellStyle name="Normal 2 4" xfId="482"/>
    <cellStyle name="Normal 2 5" xfId="483"/>
    <cellStyle name="Normal 2 6" xfId="484"/>
    <cellStyle name="Normal 2 6 2" xfId="485"/>
    <cellStyle name="Normal 2 6 2 2" xfId="486"/>
    <cellStyle name="Normal 2 6 2 2 2" xfId="487"/>
    <cellStyle name="Normal 2 6 2 3" xfId="488"/>
    <cellStyle name="Normal 2 6 3" xfId="489"/>
    <cellStyle name="Normal 2 6 3 2" xfId="490"/>
    <cellStyle name="Normal 2 7" xfId="491"/>
    <cellStyle name="Normal 2 8" xfId="492"/>
    <cellStyle name="Normal 2 8 2" xfId="493"/>
    <cellStyle name="Normal 2 9" xfId="494"/>
    <cellStyle name="Normal 2_kvartaluri statistikuri angarishi (dazgveva) 30_03_09 -IQ 2009" xfId="495"/>
    <cellStyle name="Normal 20 2" xfId="496"/>
    <cellStyle name="Normal 3" xfId="497"/>
    <cellStyle name="Normal 3 2" xfId="498"/>
    <cellStyle name="Normal 3 3" xfId="499"/>
    <cellStyle name="Normal 3 4" xfId="500"/>
    <cellStyle name="Normal 3 5" xfId="501"/>
    <cellStyle name="Normal 3 6" xfId="502"/>
    <cellStyle name="Normal 3 7" xfId="503"/>
    <cellStyle name="Normal 3 8" xfId="504"/>
    <cellStyle name="Normal 3 9" xfId="505"/>
    <cellStyle name="Normal 33" xfId="506"/>
    <cellStyle name="Normal 33 2" xfId="507"/>
    <cellStyle name="Normal 33 2 2" xfId="508"/>
    <cellStyle name="Normal 33 2 3" xfId="509"/>
    <cellStyle name="Normal 33 3" xfId="510"/>
    <cellStyle name="Normal 33 3 2" xfId="511"/>
    <cellStyle name="Normal 33 3 3" xfId="512"/>
    <cellStyle name="Normal 33 4" xfId="513"/>
    <cellStyle name="Normal 33 4 2" xfId="514"/>
    <cellStyle name="Normal 33 4 3" xfId="515"/>
    <cellStyle name="Normal 33 5" xfId="516"/>
    <cellStyle name="Normal 33 5 2" xfId="517"/>
    <cellStyle name="Normal 33 5 3" xfId="518"/>
    <cellStyle name="Normal 33 6" xfId="519"/>
    <cellStyle name="Normal 33 6 2" xfId="520"/>
    <cellStyle name="Normal 33 6 3" xfId="521"/>
    <cellStyle name="Normal 33 7" xfId="522"/>
    <cellStyle name="Normal 33 8" xfId="523"/>
    <cellStyle name="Normal 34" xfId="524"/>
    <cellStyle name="Normal 34 2" xfId="525"/>
    <cellStyle name="Normal 34 2 2" xfId="526"/>
    <cellStyle name="Normal 34 2 3" xfId="527"/>
    <cellStyle name="Normal 34 3" xfId="528"/>
    <cellStyle name="Normal 34 3 2" xfId="529"/>
    <cellStyle name="Normal 34 3 3" xfId="530"/>
    <cellStyle name="Normal 34 4" xfId="531"/>
    <cellStyle name="Normal 34 4 2" xfId="532"/>
    <cellStyle name="Normal 34 4 3" xfId="533"/>
    <cellStyle name="Normal 34 5" xfId="534"/>
    <cellStyle name="Normal 34 5 2" xfId="535"/>
    <cellStyle name="Normal 34 5 3" xfId="536"/>
    <cellStyle name="Normal 34 6" xfId="537"/>
    <cellStyle name="Normal 34 6 2" xfId="538"/>
    <cellStyle name="Normal 34 6 3" xfId="539"/>
    <cellStyle name="Normal 34 7" xfId="540"/>
    <cellStyle name="Normal 34 8" xfId="541"/>
    <cellStyle name="Normal 35" xfId="542"/>
    <cellStyle name="Normal 35 2" xfId="543"/>
    <cellStyle name="Normal 35 2 2" xfId="544"/>
    <cellStyle name="Normal 35 2 3" xfId="545"/>
    <cellStyle name="Normal 35 3" xfId="546"/>
    <cellStyle name="Normal 35 3 2" xfId="547"/>
    <cellStyle name="Normal 35 3 3" xfId="548"/>
    <cellStyle name="Normal 35 4" xfId="549"/>
    <cellStyle name="Normal 35 4 2" xfId="550"/>
    <cellStyle name="Normal 35 4 3" xfId="551"/>
    <cellStyle name="Normal 35 5" xfId="552"/>
    <cellStyle name="Normal 35 5 2" xfId="553"/>
    <cellStyle name="Normal 35 5 3" xfId="554"/>
    <cellStyle name="Normal 35 6" xfId="555"/>
    <cellStyle name="Normal 35 6 2" xfId="556"/>
    <cellStyle name="Normal 35 6 3" xfId="557"/>
    <cellStyle name="Normal 35 7" xfId="558"/>
    <cellStyle name="Normal 35 8" xfId="559"/>
    <cellStyle name="Normal 4" xfId="560"/>
    <cellStyle name="Normal 4 2" xfId="561"/>
    <cellStyle name="Normal 5" xfId="562"/>
    <cellStyle name="Normal 5 2" xfId="563"/>
    <cellStyle name="Normal 6" xfId="564"/>
    <cellStyle name="Normal 6 2" xfId="565"/>
    <cellStyle name="Normal 7" xfId="566"/>
    <cellStyle name="Normal 7 2" xfId="567"/>
    <cellStyle name="Normal 8" xfId="568"/>
    <cellStyle name="Normal 8 2" xfId="569"/>
    <cellStyle name="Normal 8 3" xfId="570"/>
    <cellStyle name="Normal 9" xfId="571"/>
    <cellStyle name="Normal 9 2" xfId="572"/>
    <cellStyle name="Normal 9 3" xfId="573"/>
    <cellStyle name="Normal 9 4" xfId="574"/>
    <cellStyle name="Normal_BCI Restatement &amp; FS-10.04 (GEL)" xfId="575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2:F59"/>
  <sheetViews>
    <sheetView showGridLines="0" zoomScale="90" zoomScaleNormal="90" workbookViewId="0">
      <pane ySplit="7" topLeftCell="A8" activePane="bottomLeft" state="frozen"/>
      <selection pane="bottomLeft" activeCell="F1" sqref="F1"/>
    </sheetView>
  </sheetViews>
  <sheetFormatPr defaultColWidth="9.21875" defaultRowHeight="13.8"/>
  <cols>
    <col min="1" max="1" width="2" style="131" customWidth="1"/>
    <col min="2" max="2" width="11" style="131" customWidth="1"/>
    <col min="3" max="3" width="5.21875" style="131" customWidth="1"/>
    <col min="4" max="4" width="73.77734375" style="131" customWidth="1"/>
    <col min="5" max="5" width="17.44140625" style="131" customWidth="1"/>
    <col min="6" max="6" width="12.77734375" style="131" customWidth="1"/>
    <col min="7" max="7" width="9.21875" style="131" customWidth="1"/>
    <col min="8" max="16384" width="9.21875" style="131"/>
  </cols>
  <sheetData>
    <row r="2" spans="2:5" s="218" customFormat="1">
      <c r="B2" s="224" t="s">
        <v>84</v>
      </c>
      <c r="C2" s="224"/>
      <c r="D2" s="215" t="s">
        <v>244</v>
      </c>
      <c r="E2" s="219" t="s">
        <v>238</v>
      </c>
    </row>
    <row r="3" spans="2:5" s="218" customFormat="1">
      <c r="B3" s="225" t="s">
        <v>245</v>
      </c>
      <c r="C3" s="225"/>
      <c r="D3" s="225"/>
      <c r="E3" s="225"/>
    </row>
    <row r="4" spans="2:5">
      <c r="B4" s="132"/>
      <c r="C4" s="132"/>
    </row>
    <row r="5" spans="2:5" ht="18" customHeight="1">
      <c r="B5" s="133"/>
      <c r="C5" s="226" t="s">
        <v>85</v>
      </c>
      <c r="D5" s="227"/>
      <c r="E5" s="227"/>
    </row>
    <row r="6" spans="2:5" ht="14.4" thickBot="1">
      <c r="E6" s="177" t="s">
        <v>86</v>
      </c>
    </row>
    <row r="7" spans="2:5" s="139" customFormat="1" ht="28.2" thickBot="1">
      <c r="B7" s="134" t="s">
        <v>87</v>
      </c>
      <c r="C7" s="135" t="s">
        <v>88</v>
      </c>
      <c r="D7" s="136"/>
      <c r="E7" s="137" t="s">
        <v>89</v>
      </c>
    </row>
    <row r="8" spans="2:5" s="139" customFormat="1" ht="6" customHeight="1">
      <c r="C8" s="140"/>
      <c r="E8" s="141"/>
    </row>
    <row r="9" spans="2:5" s="142" customFormat="1" ht="14.4" thickBot="1">
      <c r="C9" s="222" t="s">
        <v>90</v>
      </c>
      <c r="D9" s="222"/>
      <c r="E9" s="222"/>
    </row>
    <row r="10" spans="2:5" s="148" customFormat="1" ht="15" customHeight="1">
      <c r="B10" s="143" t="s">
        <v>91</v>
      </c>
      <c r="C10" s="144">
        <v>1</v>
      </c>
      <c r="D10" s="145" t="s">
        <v>242</v>
      </c>
      <c r="E10" s="146">
        <v>9853355.8599999994</v>
      </c>
    </row>
    <row r="11" spans="2:5" s="148" customFormat="1" ht="15" customHeight="1">
      <c r="B11" s="149" t="s">
        <v>92</v>
      </c>
      <c r="C11" s="150">
        <v>2</v>
      </c>
      <c r="D11" s="151" t="s">
        <v>93</v>
      </c>
      <c r="E11" s="152">
        <v>42999997.769999996</v>
      </c>
    </row>
    <row r="12" spans="2:5" s="148" customFormat="1" ht="15" customHeight="1">
      <c r="B12" s="149" t="s">
        <v>94</v>
      </c>
      <c r="C12" s="150">
        <v>3</v>
      </c>
      <c r="D12" s="151" t="s">
        <v>95</v>
      </c>
      <c r="E12" s="152">
        <v>0</v>
      </c>
    </row>
    <row r="13" spans="2:5" s="148" customFormat="1" ht="15" customHeight="1">
      <c r="B13" s="149" t="s">
        <v>96</v>
      </c>
      <c r="C13" s="150">
        <v>4</v>
      </c>
      <c r="D13" s="154" t="s">
        <v>97</v>
      </c>
      <c r="E13" s="152">
        <v>1640158.733186499</v>
      </c>
    </row>
    <row r="14" spans="2:5" s="148" customFormat="1" ht="27.6">
      <c r="B14" s="149" t="s">
        <v>98</v>
      </c>
      <c r="C14" s="150">
        <v>5</v>
      </c>
      <c r="D14" s="155" t="s">
        <v>99</v>
      </c>
      <c r="E14" s="152">
        <v>0</v>
      </c>
    </row>
    <row r="15" spans="2:5" s="148" customFormat="1" ht="15" customHeight="1">
      <c r="B15" s="149" t="s">
        <v>100</v>
      </c>
      <c r="C15" s="150">
        <v>6</v>
      </c>
      <c r="D15" s="154" t="s">
        <v>101</v>
      </c>
      <c r="E15" s="152">
        <v>95835957.959948003</v>
      </c>
    </row>
    <row r="16" spans="2:5" s="148" customFormat="1" ht="15" customHeight="1">
      <c r="B16" s="149" t="s">
        <v>102</v>
      </c>
      <c r="C16" s="150">
        <v>7</v>
      </c>
      <c r="D16" s="151" t="s">
        <v>103</v>
      </c>
      <c r="E16" s="152">
        <v>16328722.102700002</v>
      </c>
    </row>
    <row r="17" spans="2:6" s="148" customFormat="1" ht="15" customHeight="1">
      <c r="B17" s="149" t="s">
        <v>104</v>
      </c>
      <c r="C17" s="150">
        <v>8</v>
      </c>
      <c r="D17" s="154" t="s">
        <v>105</v>
      </c>
      <c r="E17" s="152">
        <v>279679.89</v>
      </c>
    </row>
    <row r="18" spans="2:6" s="148" customFormat="1" ht="15" customHeight="1">
      <c r="B18" s="149" t="s">
        <v>106</v>
      </c>
      <c r="C18" s="150">
        <v>9</v>
      </c>
      <c r="D18" s="151" t="s">
        <v>107</v>
      </c>
      <c r="E18" s="152">
        <v>0</v>
      </c>
    </row>
    <row r="19" spans="2:6" s="148" customFormat="1" ht="15" customHeight="1">
      <c r="B19" s="149" t="s">
        <v>108</v>
      </c>
      <c r="C19" s="150">
        <v>10</v>
      </c>
      <c r="D19" s="151" t="s">
        <v>109</v>
      </c>
      <c r="E19" s="152">
        <v>0</v>
      </c>
    </row>
    <row r="20" spans="2:6" s="148" customFormat="1" ht="15" customHeight="1">
      <c r="B20" s="149" t="s">
        <v>110</v>
      </c>
      <c r="C20" s="150">
        <v>11</v>
      </c>
      <c r="D20" s="151" t="s">
        <v>111</v>
      </c>
      <c r="E20" s="152">
        <v>6538342.4400000013</v>
      </c>
    </row>
    <row r="21" spans="2:6" s="148" customFormat="1" ht="15" customHeight="1">
      <c r="B21" s="149" t="s">
        <v>112</v>
      </c>
      <c r="C21" s="150">
        <v>12</v>
      </c>
      <c r="D21" s="151" t="s">
        <v>113</v>
      </c>
      <c r="E21" s="152">
        <v>76576643.361430749</v>
      </c>
    </row>
    <row r="22" spans="2:6" s="148" customFormat="1" ht="15" customHeight="1">
      <c r="B22" s="149" t="s">
        <v>114</v>
      </c>
      <c r="C22" s="150">
        <v>13</v>
      </c>
      <c r="D22" s="151" t="s">
        <v>115</v>
      </c>
      <c r="E22" s="152">
        <v>1737640.5600000003</v>
      </c>
    </row>
    <row r="23" spans="2:6" s="148" customFormat="1" ht="15" customHeight="1">
      <c r="B23" s="149" t="s">
        <v>116</v>
      </c>
      <c r="C23" s="150">
        <v>14</v>
      </c>
      <c r="D23" s="151" t="s">
        <v>117</v>
      </c>
      <c r="E23" s="152">
        <v>3950931.9500000007</v>
      </c>
    </row>
    <row r="24" spans="2:6" s="148" customFormat="1" ht="15" customHeight="1">
      <c r="B24" s="149" t="s">
        <v>118</v>
      </c>
      <c r="C24" s="150">
        <v>15</v>
      </c>
      <c r="D24" s="151" t="s">
        <v>119</v>
      </c>
      <c r="E24" s="152">
        <v>1598277.6</v>
      </c>
    </row>
    <row r="25" spans="2:6" s="148" customFormat="1" ht="15" customHeight="1">
      <c r="B25" s="149" t="s">
        <v>120</v>
      </c>
      <c r="C25" s="150">
        <v>16</v>
      </c>
      <c r="D25" s="151" t="s">
        <v>121</v>
      </c>
      <c r="E25" s="152">
        <v>2563222.36</v>
      </c>
    </row>
    <row r="26" spans="2:6" s="148" customFormat="1" ht="15" customHeight="1">
      <c r="B26" s="149" t="s">
        <v>122</v>
      </c>
      <c r="C26" s="150">
        <v>17</v>
      </c>
      <c r="D26" s="151" t="s">
        <v>123</v>
      </c>
      <c r="E26" s="152">
        <v>0</v>
      </c>
    </row>
    <row r="27" spans="2:6" s="148" customFormat="1" ht="15" customHeight="1">
      <c r="B27" s="149" t="s">
        <v>124</v>
      </c>
      <c r="C27" s="150">
        <v>18</v>
      </c>
      <c r="D27" s="156" t="s">
        <v>125</v>
      </c>
      <c r="E27" s="152">
        <v>4144172.4076953116</v>
      </c>
    </row>
    <row r="28" spans="2:6" s="161" customFormat="1" ht="15" customHeight="1" thickBot="1">
      <c r="B28" s="157" t="s">
        <v>126</v>
      </c>
      <c r="C28" s="158">
        <v>19</v>
      </c>
      <c r="D28" s="159" t="s">
        <v>127</v>
      </c>
      <c r="E28" s="160">
        <f>SUM(E10:E27)</f>
        <v>264047102.99496055</v>
      </c>
    </row>
    <row r="29" spans="2:6" s="142" customFormat="1" ht="6" customHeight="1">
      <c r="B29" s="162"/>
      <c r="C29" s="163"/>
      <c r="D29" s="164"/>
      <c r="E29" s="165"/>
      <c r="F29" s="148"/>
    </row>
    <row r="30" spans="2:6" s="142" customFormat="1" ht="14.4" thickBot="1">
      <c r="B30" s="162"/>
      <c r="C30" s="222" t="s">
        <v>128</v>
      </c>
      <c r="D30" s="222"/>
      <c r="E30" s="222"/>
    </row>
    <row r="31" spans="2:6" s="148" customFormat="1" ht="15" customHeight="1">
      <c r="B31" s="143" t="s">
        <v>129</v>
      </c>
      <c r="C31" s="144">
        <v>20</v>
      </c>
      <c r="D31" s="166" t="s">
        <v>130</v>
      </c>
      <c r="E31" s="146">
        <v>134947283.5521825</v>
      </c>
    </row>
    <row r="32" spans="2:6" s="148" customFormat="1" ht="15" customHeight="1">
      <c r="B32" s="149" t="s">
        <v>131</v>
      </c>
      <c r="C32" s="150">
        <v>21</v>
      </c>
      <c r="D32" s="167" t="s">
        <v>132</v>
      </c>
      <c r="E32" s="152">
        <v>63045584.937653087</v>
      </c>
    </row>
    <row r="33" spans="2:5" s="148" customFormat="1" ht="15" customHeight="1">
      <c r="B33" s="149" t="s">
        <v>133</v>
      </c>
      <c r="C33" s="150">
        <v>22</v>
      </c>
      <c r="D33" s="154" t="s">
        <v>134</v>
      </c>
      <c r="E33" s="152">
        <v>3777519.0767536331</v>
      </c>
    </row>
    <row r="34" spans="2:5" s="148" customFormat="1" ht="15" customHeight="1">
      <c r="B34" s="149" t="s">
        <v>135</v>
      </c>
      <c r="C34" s="150">
        <v>23</v>
      </c>
      <c r="D34" s="167" t="s">
        <v>136</v>
      </c>
      <c r="E34" s="152">
        <v>385586.30935922195</v>
      </c>
    </row>
    <row r="35" spans="2:5" s="148" customFormat="1" ht="15" customHeight="1">
      <c r="B35" s="149" t="s">
        <v>137</v>
      </c>
      <c r="C35" s="150">
        <v>24</v>
      </c>
      <c r="D35" s="167" t="s">
        <v>138</v>
      </c>
      <c r="E35" s="152">
        <v>2014710.45</v>
      </c>
    </row>
    <row r="36" spans="2:5" s="148" customFormat="1" ht="15" customHeight="1">
      <c r="B36" s="149" t="s">
        <v>139</v>
      </c>
      <c r="C36" s="150">
        <v>25</v>
      </c>
      <c r="D36" s="167" t="s">
        <v>140</v>
      </c>
      <c r="E36" s="152">
        <v>0</v>
      </c>
    </row>
    <row r="37" spans="2:5" s="148" customFormat="1" ht="15" customHeight="1">
      <c r="B37" s="149" t="s">
        <v>141</v>
      </c>
      <c r="C37" s="150">
        <v>26</v>
      </c>
      <c r="D37" s="167" t="s">
        <v>142</v>
      </c>
      <c r="E37" s="152">
        <v>0</v>
      </c>
    </row>
    <row r="38" spans="2:5" s="148" customFormat="1" ht="15" customHeight="1">
      <c r="B38" s="149" t="s">
        <v>143</v>
      </c>
      <c r="C38" s="150">
        <v>27</v>
      </c>
      <c r="D38" s="167" t="s">
        <v>144</v>
      </c>
      <c r="E38" s="152">
        <v>13226801.41</v>
      </c>
    </row>
    <row r="39" spans="2:5" s="148" customFormat="1" ht="15" customHeight="1">
      <c r="B39" s="149" t="s">
        <v>145</v>
      </c>
      <c r="C39" s="150">
        <v>28</v>
      </c>
      <c r="D39" s="167" t="s">
        <v>146</v>
      </c>
      <c r="E39" s="152">
        <v>0</v>
      </c>
    </row>
    <row r="40" spans="2:5" s="148" customFormat="1" ht="15" customHeight="1">
      <c r="B40" s="149" t="s">
        <v>147</v>
      </c>
      <c r="C40" s="150">
        <v>29</v>
      </c>
      <c r="D40" s="167" t="s">
        <v>148</v>
      </c>
      <c r="E40" s="152">
        <v>5084881.3664066661</v>
      </c>
    </row>
    <row r="41" spans="2:5" s="161" customFormat="1" ht="15" customHeight="1" thickBot="1">
      <c r="B41" s="157" t="s">
        <v>149</v>
      </c>
      <c r="C41" s="158">
        <v>30</v>
      </c>
      <c r="D41" s="168" t="s">
        <v>150</v>
      </c>
      <c r="E41" s="160">
        <f>SUM(E31:E40)</f>
        <v>222482367.10235512</v>
      </c>
    </row>
    <row r="42" spans="2:5" s="142" customFormat="1" ht="6" customHeight="1">
      <c r="B42" s="169"/>
      <c r="C42" s="170"/>
      <c r="D42" s="164"/>
      <c r="E42" s="165"/>
    </row>
    <row r="43" spans="2:5" s="142" customFormat="1" ht="14.4" thickBot="1">
      <c r="B43" s="169"/>
      <c r="C43" s="222" t="s">
        <v>151</v>
      </c>
      <c r="D43" s="222"/>
      <c r="E43" s="222"/>
    </row>
    <row r="44" spans="2:5" s="148" customFormat="1" ht="15" customHeight="1">
      <c r="B44" s="143" t="s">
        <v>152</v>
      </c>
      <c r="C44" s="144">
        <v>31</v>
      </c>
      <c r="D44" s="166" t="s">
        <v>153</v>
      </c>
      <c r="E44" s="146">
        <v>37971894</v>
      </c>
    </row>
    <row r="45" spans="2:5" s="148" customFormat="1" ht="15" customHeight="1">
      <c r="B45" s="149" t="s">
        <v>154</v>
      </c>
      <c r="C45" s="150">
        <v>32</v>
      </c>
      <c r="D45" s="167" t="s">
        <v>155</v>
      </c>
      <c r="E45" s="152">
        <v>0</v>
      </c>
    </row>
    <row r="46" spans="2:5" s="148" customFormat="1" ht="15" customHeight="1">
      <c r="B46" s="149" t="s">
        <v>156</v>
      </c>
      <c r="C46" s="150">
        <v>33</v>
      </c>
      <c r="D46" s="167" t="s">
        <v>157</v>
      </c>
      <c r="E46" s="152">
        <v>0</v>
      </c>
    </row>
    <row r="47" spans="2:5" s="148" customFormat="1" ht="15" customHeight="1">
      <c r="B47" s="149" t="s">
        <v>158</v>
      </c>
      <c r="C47" s="150">
        <v>34</v>
      </c>
      <c r="D47" s="167" t="s">
        <v>159</v>
      </c>
      <c r="E47" s="152">
        <v>17458.092142339723</v>
      </c>
    </row>
    <row r="48" spans="2:5" s="148" customFormat="1" ht="15" customHeight="1">
      <c r="B48" s="149" t="s">
        <v>160</v>
      </c>
      <c r="C48" s="150">
        <v>35</v>
      </c>
      <c r="D48" s="167" t="s">
        <v>161</v>
      </c>
      <c r="E48" s="152">
        <v>1551314.0141365097</v>
      </c>
    </row>
    <row r="49" spans="2:5" s="148" customFormat="1" ht="15" customHeight="1">
      <c r="B49" s="149" t="s">
        <v>162</v>
      </c>
      <c r="C49" s="150">
        <v>36</v>
      </c>
      <c r="D49" s="167" t="s">
        <v>163</v>
      </c>
      <c r="E49" s="152">
        <v>2024070.23</v>
      </c>
    </row>
    <row r="50" spans="2:5" s="161" customFormat="1" ht="15" customHeight="1">
      <c r="B50" s="149" t="s">
        <v>164</v>
      </c>
      <c r="C50" s="171">
        <v>37</v>
      </c>
      <c r="D50" s="172" t="s">
        <v>165</v>
      </c>
      <c r="E50" s="173">
        <f>SUM(E44+E45-E46+E47+E48+E49)</f>
        <v>41564736.336278841</v>
      </c>
    </row>
    <row r="51" spans="2:5" s="161" customFormat="1" ht="15" customHeight="1" thickBot="1">
      <c r="B51" s="157" t="s">
        <v>166</v>
      </c>
      <c r="C51" s="174">
        <v>38</v>
      </c>
      <c r="D51" s="175" t="s">
        <v>167</v>
      </c>
      <c r="E51" s="176">
        <f>E41+E50</f>
        <v>264047103.43863398</v>
      </c>
    </row>
    <row r="54" spans="2:5">
      <c r="C54" s="223"/>
      <c r="D54" s="223"/>
      <c r="E54" s="223"/>
    </row>
    <row r="55" spans="2:5">
      <c r="C55" s="221"/>
      <c r="D55" s="221"/>
      <c r="E55" s="221"/>
    </row>
    <row r="56" spans="2:5">
      <c r="C56" s="223"/>
      <c r="D56" s="223"/>
      <c r="E56" s="223"/>
    </row>
    <row r="57" spans="2:5">
      <c r="C57" s="221"/>
      <c r="D57" s="221"/>
      <c r="E57" s="221"/>
    </row>
    <row r="58" spans="2:5" ht="15" customHeight="1">
      <c r="C58" s="223"/>
      <c r="D58" s="223"/>
      <c r="E58" s="223"/>
    </row>
    <row r="59" spans="2:5">
      <c r="C59" s="221"/>
      <c r="D59" s="221"/>
      <c r="E59" s="221"/>
    </row>
  </sheetData>
  <mergeCells count="12">
    <mergeCell ref="B2:C2"/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G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G1" sqref="G1"/>
    </sheetView>
  </sheetViews>
  <sheetFormatPr defaultColWidth="9.21875" defaultRowHeight="13.8"/>
  <cols>
    <col min="1" max="1" width="2" style="142" customWidth="1"/>
    <col min="2" max="2" width="11" style="142" customWidth="1"/>
    <col min="3" max="3" width="5.77734375" style="142" customWidth="1"/>
    <col min="4" max="4" width="81.77734375" style="142" customWidth="1"/>
    <col min="5" max="5" width="15.77734375" style="142" customWidth="1"/>
    <col min="6" max="16384" width="9.21875" style="142"/>
  </cols>
  <sheetData>
    <row r="1" spans="2:5" ht="15" customHeight="1">
      <c r="B1" s="230" t="s">
        <v>84</v>
      </c>
      <c r="C1" s="230"/>
      <c r="D1" s="178" t="s">
        <v>244</v>
      </c>
      <c r="E1" s="216" t="s">
        <v>239</v>
      </c>
    </row>
    <row r="2" spans="2:5" ht="15" customHeight="1">
      <c r="B2" s="230" t="s">
        <v>246</v>
      </c>
      <c r="C2" s="230"/>
      <c r="D2" s="230"/>
      <c r="E2" s="230"/>
    </row>
    <row r="3" spans="2:5" ht="15" customHeight="1"/>
    <row r="4" spans="2:5" s="179" customFormat="1" ht="12.75" customHeight="1">
      <c r="D4" s="231" t="s">
        <v>168</v>
      </c>
      <c r="E4" s="231"/>
    </row>
    <row r="5" spans="2:5" ht="15" customHeight="1" thickBot="1">
      <c r="E5" s="214" t="s">
        <v>86</v>
      </c>
    </row>
    <row r="6" spans="2:5" s="182" customFormat="1" ht="45" customHeight="1" thickBot="1">
      <c r="B6" s="134" t="s">
        <v>87</v>
      </c>
      <c r="C6" s="180" t="s">
        <v>88</v>
      </c>
      <c r="D6" s="181"/>
      <c r="E6" s="138" t="s">
        <v>89</v>
      </c>
    </row>
    <row r="7" spans="2:5" ht="9" customHeight="1">
      <c r="C7" s="148"/>
      <c r="D7" s="148"/>
      <c r="E7" s="183"/>
    </row>
    <row r="8" spans="2:5" ht="15" customHeight="1" thickBot="1">
      <c r="C8" s="228" t="s">
        <v>169</v>
      </c>
      <c r="D8" s="228"/>
      <c r="E8" s="228"/>
    </row>
    <row r="9" spans="2:5" ht="15" customHeight="1">
      <c r="B9" s="184" t="s">
        <v>91</v>
      </c>
      <c r="C9" s="185">
        <v>1</v>
      </c>
      <c r="D9" s="186" t="s">
        <v>170</v>
      </c>
      <c r="E9" s="187">
        <v>76173994.794847995</v>
      </c>
    </row>
    <row r="10" spans="2:5" ht="15" customHeight="1">
      <c r="B10" s="188" t="s">
        <v>92</v>
      </c>
      <c r="C10" s="189">
        <v>2</v>
      </c>
      <c r="D10" s="190" t="s">
        <v>171</v>
      </c>
      <c r="E10" s="191">
        <v>71816776.511034966</v>
      </c>
    </row>
    <row r="11" spans="2:5" ht="15" customHeight="1">
      <c r="B11" s="188" t="s">
        <v>94</v>
      </c>
      <c r="C11" s="189">
        <v>3</v>
      </c>
      <c r="D11" s="192" t="s">
        <v>172</v>
      </c>
      <c r="E11" s="191">
        <v>31891108.875020385</v>
      </c>
    </row>
    <row r="12" spans="2:5" ht="15" customHeight="1">
      <c r="B12" s="188" t="s">
        <v>96</v>
      </c>
      <c r="C12" s="189">
        <v>4</v>
      </c>
      <c r="D12" s="193" t="s">
        <v>173</v>
      </c>
      <c r="E12" s="191">
        <v>46195918.15842592</v>
      </c>
    </row>
    <row r="13" spans="2:5" s="148" customFormat="1" ht="15" customHeight="1">
      <c r="B13" s="188" t="s">
        <v>98</v>
      </c>
      <c r="C13" s="150">
        <v>5</v>
      </c>
      <c r="D13" s="151" t="s">
        <v>174</v>
      </c>
      <c r="E13" s="153">
        <f>E9-E10-E11+E12</f>
        <v>18662027.567218564</v>
      </c>
    </row>
    <row r="14" spans="2:5" ht="15" customHeight="1">
      <c r="B14" s="188" t="s">
        <v>100</v>
      </c>
      <c r="C14" s="189">
        <v>6</v>
      </c>
      <c r="D14" s="190" t="s">
        <v>175</v>
      </c>
      <c r="E14" s="191">
        <v>25942290.920000009</v>
      </c>
    </row>
    <row r="15" spans="2:5" ht="15" customHeight="1">
      <c r="B15" s="188" t="s">
        <v>102</v>
      </c>
      <c r="C15" s="189">
        <v>7</v>
      </c>
      <c r="D15" s="190" t="s">
        <v>176</v>
      </c>
      <c r="E15" s="191">
        <v>14023550.709999995</v>
      </c>
    </row>
    <row r="16" spans="2:5" ht="15" customHeight="1">
      <c r="B16" s="188" t="s">
        <v>104</v>
      </c>
      <c r="C16" s="189">
        <v>8</v>
      </c>
      <c r="D16" s="192" t="s">
        <v>177</v>
      </c>
      <c r="E16" s="191">
        <v>3585395.8299999996</v>
      </c>
    </row>
    <row r="17" spans="2:7" ht="15" customHeight="1">
      <c r="B17" s="188" t="s">
        <v>106</v>
      </c>
      <c r="C17" s="189">
        <v>9</v>
      </c>
      <c r="D17" s="192" t="s">
        <v>178</v>
      </c>
      <c r="E17" s="191">
        <v>3175903.3000000045</v>
      </c>
    </row>
    <row r="18" spans="2:7" ht="15" customHeight="1">
      <c r="B18" s="188" t="s">
        <v>108</v>
      </c>
      <c r="C18" s="189">
        <v>10</v>
      </c>
      <c r="D18" s="192" t="s">
        <v>179</v>
      </c>
      <c r="E18" s="191">
        <v>702675.99386999989</v>
      </c>
    </row>
    <row r="19" spans="2:7" s="148" customFormat="1" ht="15" customHeight="1">
      <c r="B19" s="188" t="s">
        <v>110</v>
      </c>
      <c r="C19" s="150">
        <v>11</v>
      </c>
      <c r="D19" s="151" t="s">
        <v>180</v>
      </c>
      <c r="E19" s="153">
        <f>E14-E15+E16-E17-E18</f>
        <v>11625556.74613001</v>
      </c>
    </row>
    <row r="20" spans="2:7" s="148" customFormat="1" ht="15" customHeight="1">
      <c r="B20" s="188" t="s">
        <v>112</v>
      </c>
      <c r="C20" s="150">
        <v>12</v>
      </c>
      <c r="D20" s="151" t="s">
        <v>181</v>
      </c>
      <c r="E20" s="153">
        <v>0</v>
      </c>
    </row>
    <row r="21" spans="2:7" s="148" customFormat="1" ht="15" customHeight="1">
      <c r="B21" s="188" t="s">
        <v>114</v>
      </c>
      <c r="C21" s="150">
        <v>13</v>
      </c>
      <c r="D21" s="151" t="s">
        <v>182</v>
      </c>
      <c r="E21" s="153">
        <v>2682265.7707000002</v>
      </c>
    </row>
    <row r="22" spans="2:7" s="148" customFormat="1" ht="15" customHeight="1" thickBot="1">
      <c r="B22" s="194" t="s">
        <v>116</v>
      </c>
      <c r="C22" s="195">
        <v>14</v>
      </c>
      <c r="D22" s="196" t="s">
        <v>183</v>
      </c>
      <c r="E22" s="197">
        <f>E13-E19-E20+E21</f>
        <v>9718736.5917885546</v>
      </c>
    </row>
    <row r="23" spans="2:7" ht="9" customHeight="1">
      <c r="C23" s="163"/>
      <c r="D23" s="198"/>
      <c r="E23" s="165"/>
    </row>
    <row r="24" spans="2:7" ht="15" customHeight="1" thickBot="1">
      <c r="C24" s="228" t="s">
        <v>184</v>
      </c>
      <c r="D24" s="228"/>
      <c r="E24" s="228"/>
    </row>
    <row r="25" spans="2:7" ht="15" customHeight="1">
      <c r="B25" s="184" t="s">
        <v>118</v>
      </c>
      <c r="C25" s="185">
        <v>15</v>
      </c>
      <c r="D25" s="186" t="s">
        <v>170</v>
      </c>
      <c r="E25" s="187">
        <v>1577036.472449</v>
      </c>
    </row>
    <row r="26" spans="2:7" ht="15" customHeight="1">
      <c r="B26" s="188" t="s">
        <v>120</v>
      </c>
      <c r="C26" s="189">
        <v>16</v>
      </c>
      <c r="D26" s="190" t="s">
        <v>171</v>
      </c>
      <c r="E26" s="191">
        <v>453259.60383907659</v>
      </c>
      <c r="G26" s="199"/>
    </row>
    <row r="27" spans="2:7" ht="15" customHeight="1">
      <c r="B27" s="188" t="s">
        <v>122</v>
      </c>
      <c r="C27" s="189">
        <v>17</v>
      </c>
      <c r="D27" s="192" t="s">
        <v>172</v>
      </c>
      <c r="E27" s="191">
        <v>37440.262382155517</v>
      </c>
      <c r="G27" s="199"/>
    </row>
    <row r="28" spans="2:7" ht="15" customHeight="1">
      <c r="B28" s="188" t="s">
        <v>124</v>
      </c>
      <c r="C28" s="189">
        <v>18</v>
      </c>
      <c r="D28" s="192" t="s">
        <v>173</v>
      </c>
      <c r="E28" s="191">
        <v>-20876.810288335138</v>
      </c>
    </row>
    <row r="29" spans="2:7" s="148" customFormat="1" ht="15" customHeight="1">
      <c r="B29" s="188" t="s">
        <v>126</v>
      </c>
      <c r="C29" s="150">
        <v>19</v>
      </c>
      <c r="D29" s="151" t="s">
        <v>185</v>
      </c>
      <c r="E29" s="153">
        <f>E25-E26-E27+E28</f>
        <v>1065459.7959394327</v>
      </c>
    </row>
    <row r="30" spans="2:7" ht="15" customHeight="1">
      <c r="B30" s="188" t="s">
        <v>129</v>
      </c>
      <c r="C30" s="189">
        <v>20</v>
      </c>
      <c r="D30" s="190" t="s">
        <v>175</v>
      </c>
      <c r="E30" s="191">
        <v>658650.76</v>
      </c>
      <c r="G30" s="199"/>
    </row>
    <row r="31" spans="2:7" ht="15" customHeight="1">
      <c r="B31" s="188" t="s">
        <v>131</v>
      </c>
      <c r="C31" s="189">
        <v>21</v>
      </c>
      <c r="D31" s="190" t="s">
        <v>186</v>
      </c>
      <c r="E31" s="191">
        <v>253748.49000000005</v>
      </c>
    </row>
    <row r="32" spans="2:7" ht="15" customHeight="1">
      <c r="B32" s="188" t="s">
        <v>133</v>
      </c>
      <c r="C32" s="189">
        <v>22</v>
      </c>
      <c r="D32" s="192" t="s">
        <v>177</v>
      </c>
      <c r="E32" s="191">
        <v>-17723.820000000065</v>
      </c>
    </row>
    <row r="33" spans="2:5" ht="15" customHeight="1">
      <c r="B33" s="188" t="s">
        <v>135</v>
      </c>
      <c r="C33" s="189">
        <v>23</v>
      </c>
      <c r="D33" s="192" t="s">
        <v>178</v>
      </c>
      <c r="E33" s="191">
        <v>-28070.870000000024</v>
      </c>
    </row>
    <row r="34" spans="2:5" ht="15" customHeight="1">
      <c r="B34" s="188" t="s">
        <v>137</v>
      </c>
      <c r="C34" s="189">
        <v>24</v>
      </c>
      <c r="D34" s="192" t="s">
        <v>187</v>
      </c>
      <c r="E34" s="191">
        <v>0</v>
      </c>
    </row>
    <row r="35" spans="2:5" s="148" customFormat="1" ht="15" customHeight="1">
      <c r="B35" s="188" t="s">
        <v>139</v>
      </c>
      <c r="C35" s="150">
        <v>25</v>
      </c>
      <c r="D35" s="151" t="s">
        <v>188</v>
      </c>
      <c r="E35" s="153">
        <f>E30-E31+E32-E33-E34</f>
        <v>415249.31999999995</v>
      </c>
    </row>
    <row r="36" spans="2:5" ht="15" customHeight="1">
      <c r="B36" s="188" t="s">
        <v>141</v>
      </c>
      <c r="C36" s="189">
        <v>26</v>
      </c>
      <c r="D36" s="190" t="s">
        <v>189</v>
      </c>
      <c r="E36" s="191">
        <v>0</v>
      </c>
    </row>
    <row r="37" spans="2:5" ht="15" customHeight="1">
      <c r="B37" s="188" t="s">
        <v>143</v>
      </c>
      <c r="C37" s="189">
        <v>27</v>
      </c>
      <c r="D37" s="192" t="s">
        <v>190</v>
      </c>
      <c r="E37" s="191">
        <v>0</v>
      </c>
    </row>
    <row r="38" spans="2:5" s="148" customFormat="1" ht="15" customHeight="1">
      <c r="B38" s="188" t="s">
        <v>145</v>
      </c>
      <c r="C38" s="150">
        <v>28</v>
      </c>
      <c r="D38" s="151" t="s">
        <v>191</v>
      </c>
      <c r="E38" s="153">
        <f>E36-E37</f>
        <v>0</v>
      </c>
    </row>
    <row r="39" spans="2:5" s="148" customFormat="1" ht="15" customHeight="1">
      <c r="B39" s="188" t="s">
        <v>147</v>
      </c>
      <c r="C39" s="150">
        <v>29</v>
      </c>
      <c r="D39" s="151" t="s">
        <v>192</v>
      </c>
      <c r="E39" s="153">
        <v>0</v>
      </c>
    </row>
    <row r="40" spans="2:5" s="148" customFormat="1" ht="15" customHeight="1">
      <c r="B40" s="188" t="s">
        <v>149</v>
      </c>
      <c r="C40" s="150">
        <v>30</v>
      </c>
      <c r="D40" s="151" t="s">
        <v>182</v>
      </c>
      <c r="E40" s="153">
        <v>-39450.519999999997</v>
      </c>
    </row>
    <row r="41" spans="2:5" s="148" customFormat="1" ht="15" customHeight="1" thickBot="1">
      <c r="B41" s="194" t="s">
        <v>152</v>
      </c>
      <c r="C41" s="195">
        <v>31</v>
      </c>
      <c r="D41" s="196" t="s">
        <v>193</v>
      </c>
      <c r="E41" s="197">
        <f>E29-E35+E38-E39+E40</f>
        <v>610759.95593943272</v>
      </c>
    </row>
    <row r="42" spans="2:5" s="148" customFormat="1" ht="9" customHeight="1" thickBot="1">
      <c r="C42" s="163"/>
      <c r="D42" s="200"/>
      <c r="E42" s="201"/>
    </row>
    <row r="43" spans="2:5" s="148" customFormat="1" ht="15" customHeight="1" thickBot="1">
      <c r="B43" s="202" t="s">
        <v>154</v>
      </c>
      <c r="C43" s="203">
        <v>32</v>
      </c>
      <c r="D43" s="204" t="s">
        <v>194</v>
      </c>
      <c r="E43" s="205">
        <f>E22+E41</f>
        <v>10329496.547727987</v>
      </c>
    </row>
    <row r="44" spans="2:5" ht="9" customHeight="1">
      <c r="C44" s="163"/>
      <c r="D44" s="200"/>
      <c r="E44" s="165"/>
    </row>
    <row r="45" spans="2:5" ht="15" customHeight="1" thickBot="1">
      <c r="C45" s="163"/>
      <c r="D45" s="228" t="s">
        <v>195</v>
      </c>
      <c r="E45" s="228"/>
    </row>
    <row r="46" spans="2:5" ht="15" customHeight="1">
      <c r="B46" s="184" t="s">
        <v>156</v>
      </c>
      <c r="C46" s="185">
        <v>33</v>
      </c>
      <c r="D46" s="206" t="s">
        <v>196</v>
      </c>
      <c r="E46" s="187">
        <v>0</v>
      </c>
    </row>
    <row r="47" spans="2:5" ht="15" customHeight="1">
      <c r="B47" s="188" t="s">
        <v>158</v>
      </c>
      <c r="C47" s="189">
        <v>34</v>
      </c>
      <c r="D47" s="190" t="s">
        <v>197</v>
      </c>
      <c r="E47" s="191">
        <v>0</v>
      </c>
    </row>
    <row r="48" spans="2:5" ht="15" customHeight="1">
      <c r="B48" s="188" t="s">
        <v>160</v>
      </c>
      <c r="C48" s="189">
        <v>35</v>
      </c>
      <c r="D48" s="190" t="s">
        <v>198</v>
      </c>
      <c r="E48" s="191">
        <v>0</v>
      </c>
    </row>
    <row r="49" spans="2:5" s="148" customFormat="1" ht="15" customHeight="1" thickBot="1">
      <c r="B49" s="194" t="s">
        <v>162</v>
      </c>
      <c r="C49" s="195">
        <v>36</v>
      </c>
      <c r="D49" s="196" t="s">
        <v>199</v>
      </c>
      <c r="E49" s="197">
        <f>E46-E47-E48</f>
        <v>0</v>
      </c>
    </row>
    <row r="50" spans="2:5" ht="8.25" customHeight="1">
      <c r="C50" s="163"/>
      <c r="D50" s="198"/>
      <c r="E50" s="165"/>
    </row>
    <row r="51" spans="2:5" ht="15" customHeight="1" thickBot="1">
      <c r="C51" s="228" t="s">
        <v>200</v>
      </c>
      <c r="D51" s="228"/>
      <c r="E51" s="228"/>
    </row>
    <row r="52" spans="2:5" ht="15" customHeight="1">
      <c r="B52" s="184" t="s">
        <v>164</v>
      </c>
      <c r="C52" s="185">
        <v>37</v>
      </c>
      <c r="D52" s="186" t="s">
        <v>201</v>
      </c>
      <c r="E52" s="187">
        <v>1400780.5799999998</v>
      </c>
    </row>
    <row r="53" spans="2:5" ht="15" customHeight="1">
      <c r="B53" s="188" t="s">
        <v>166</v>
      </c>
      <c r="C53" s="189">
        <v>38</v>
      </c>
      <c r="D53" s="192" t="s">
        <v>202</v>
      </c>
      <c r="E53" s="191">
        <v>0</v>
      </c>
    </row>
    <row r="54" spans="2:5" ht="15" customHeight="1">
      <c r="B54" s="188" t="s">
        <v>203</v>
      </c>
      <c r="C54" s="189">
        <v>39</v>
      </c>
      <c r="D54" s="192" t="s">
        <v>204</v>
      </c>
      <c r="E54" s="191">
        <v>21493.879999999997</v>
      </c>
    </row>
    <row r="55" spans="2:5" ht="15" customHeight="1">
      <c r="B55" s="188" t="s">
        <v>205</v>
      </c>
      <c r="C55" s="189">
        <v>40</v>
      </c>
      <c r="D55" s="192" t="s">
        <v>206</v>
      </c>
      <c r="E55" s="191">
        <v>0</v>
      </c>
    </row>
    <row r="56" spans="2:5" ht="15" customHeight="1">
      <c r="B56" s="188" t="s">
        <v>207</v>
      </c>
      <c r="C56" s="189">
        <v>41</v>
      </c>
      <c r="D56" s="192" t="s">
        <v>109</v>
      </c>
      <c r="E56" s="191">
        <v>0</v>
      </c>
    </row>
    <row r="57" spans="2:5" ht="15" customHeight="1">
      <c r="B57" s="188" t="s">
        <v>208</v>
      </c>
      <c r="C57" s="189">
        <v>42</v>
      </c>
      <c r="D57" s="192" t="s">
        <v>111</v>
      </c>
      <c r="E57" s="191">
        <v>295372.95</v>
      </c>
    </row>
    <row r="58" spans="2:5" ht="15" customHeight="1">
      <c r="B58" s="188" t="s">
        <v>209</v>
      </c>
      <c r="C58" s="189">
        <v>43</v>
      </c>
      <c r="D58" s="192" t="s">
        <v>119</v>
      </c>
      <c r="E58" s="191">
        <v>0</v>
      </c>
    </row>
    <row r="59" spans="2:5" ht="15" customHeight="1">
      <c r="B59" s="188" t="s">
        <v>210</v>
      </c>
      <c r="C59" s="189">
        <v>44</v>
      </c>
      <c r="D59" s="192" t="s">
        <v>211</v>
      </c>
      <c r="E59" s="191">
        <v>365.5</v>
      </c>
    </row>
    <row r="60" spans="2:5" ht="15" customHeight="1">
      <c r="B60" s="188" t="s">
        <v>212</v>
      </c>
      <c r="C60" s="189">
        <v>45</v>
      </c>
      <c r="D60" s="192" t="s">
        <v>213</v>
      </c>
      <c r="E60" s="191">
        <v>0</v>
      </c>
    </row>
    <row r="61" spans="2:5" s="198" customFormat="1" ht="15" customHeight="1" thickBot="1">
      <c r="B61" s="194" t="s">
        <v>214</v>
      </c>
      <c r="C61" s="207">
        <v>46</v>
      </c>
      <c r="D61" s="208" t="s">
        <v>215</v>
      </c>
      <c r="E61" s="197">
        <f>SUM(E52:E60)</f>
        <v>1718012.9099999997</v>
      </c>
    </row>
    <row r="62" spans="2:5" s="198" customFormat="1" ht="9" customHeight="1">
      <c r="C62" s="163"/>
      <c r="E62" s="201"/>
    </row>
    <row r="63" spans="2:5" s="198" customFormat="1" ht="15" customHeight="1" thickBot="1">
      <c r="C63" s="229" t="s">
        <v>216</v>
      </c>
      <c r="D63" s="229"/>
      <c r="E63" s="229"/>
    </row>
    <row r="64" spans="2:5" ht="15" customHeight="1">
      <c r="B64" s="184" t="s">
        <v>217</v>
      </c>
      <c r="C64" s="185">
        <v>47</v>
      </c>
      <c r="D64" s="186" t="s">
        <v>218</v>
      </c>
      <c r="E64" s="187">
        <v>6842238.0700000003</v>
      </c>
    </row>
    <row r="65" spans="2:5" ht="15" customHeight="1">
      <c r="B65" s="188" t="s">
        <v>219</v>
      </c>
      <c r="C65" s="189">
        <v>48</v>
      </c>
      <c r="D65" s="192" t="s">
        <v>220</v>
      </c>
      <c r="E65" s="191">
        <v>3502965.3699999973</v>
      </c>
    </row>
    <row r="66" spans="2:5" ht="15" customHeight="1">
      <c r="B66" s="188" t="s">
        <v>221</v>
      </c>
      <c r="C66" s="189">
        <v>49</v>
      </c>
      <c r="D66" s="192" t="s">
        <v>222</v>
      </c>
      <c r="E66" s="191">
        <v>51044.338749999995</v>
      </c>
    </row>
    <row r="67" spans="2:5" ht="15" customHeight="1">
      <c r="B67" s="188" t="s">
        <v>223</v>
      </c>
      <c r="C67" s="189">
        <v>50</v>
      </c>
      <c r="D67" s="192" t="s">
        <v>224</v>
      </c>
      <c r="E67" s="191">
        <v>341132.6</v>
      </c>
    </row>
    <row r="68" spans="2:5" ht="15" customHeight="1">
      <c r="B68" s="188" t="s">
        <v>225</v>
      </c>
      <c r="C68" s="189">
        <v>51</v>
      </c>
      <c r="D68" s="192" t="s">
        <v>226</v>
      </c>
      <c r="E68" s="191">
        <v>4559.62</v>
      </c>
    </row>
    <row r="69" spans="2:5" ht="15" customHeight="1">
      <c r="B69" s="188" t="s">
        <v>227</v>
      </c>
      <c r="C69" s="189">
        <v>52</v>
      </c>
      <c r="D69" s="192" t="s">
        <v>228</v>
      </c>
      <c r="E69" s="191">
        <v>0</v>
      </c>
    </row>
    <row r="70" spans="2:5" ht="15" customHeight="1" thickBot="1">
      <c r="B70" s="209" t="s">
        <v>229</v>
      </c>
      <c r="C70" s="210">
        <v>53</v>
      </c>
      <c r="D70" s="211" t="s">
        <v>230</v>
      </c>
      <c r="E70" s="212">
        <v>245744.54831649849</v>
      </c>
    </row>
    <row r="71" spans="2:5" ht="9" customHeight="1" thickBot="1">
      <c r="C71" s="170"/>
      <c r="D71" s="199"/>
      <c r="E71" s="213"/>
    </row>
    <row r="72" spans="2:5" s="148" customFormat="1" ht="15" customHeight="1">
      <c r="B72" s="184" t="s">
        <v>231</v>
      </c>
      <c r="C72" s="144">
        <v>54</v>
      </c>
      <c r="D72" s="145" t="s">
        <v>232</v>
      </c>
      <c r="E72" s="147">
        <f>E43+E49+E61-E64-E65-E66-E67-E68-E69+E70</f>
        <v>1551314.0072944879</v>
      </c>
    </row>
    <row r="73" spans="2:5" s="148" customFormat="1" ht="15" customHeight="1">
      <c r="B73" s="188" t="s">
        <v>233</v>
      </c>
      <c r="C73" s="150">
        <v>55</v>
      </c>
      <c r="D73" s="151" t="s">
        <v>234</v>
      </c>
      <c r="E73" s="153">
        <v>0</v>
      </c>
    </row>
    <row r="74" spans="2:5" s="148" customFormat="1" ht="15" customHeight="1" thickBot="1">
      <c r="B74" s="194" t="s">
        <v>235</v>
      </c>
      <c r="C74" s="195">
        <v>56</v>
      </c>
      <c r="D74" s="196" t="s">
        <v>236</v>
      </c>
      <c r="E74" s="197">
        <f>E72-E73</f>
        <v>1551314.0072944879</v>
      </c>
    </row>
    <row r="75" spans="2:5">
      <c r="D75" s="198"/>
    </row>
    <row r="76" spans="2:5">
      <c r="C76" s="223"/>
      <c r="D76" s="223"/>
      <c r="E76" s="223"/>
    </row>
    <row r="77" spans="2:5">
      <c r="C77" s="221"/>
      <c r="D77" s="221"/>
      <c r="E77" s="221"/>
    </row>
    <row r="78" spans="2:5">
      <c r="C78" s="223"/>
      <c r="D78" s="223"/>
      <c r="E78" s="223"/>
    </row>
    <row r="79" spans="2:5">
      <c r="C79" s="221"/>
      <c r="D79" s="221"/>
      <c r="E79" s="221"/>
    </row>
    <row r="80" spans="2:5">
      <c r="C80" s="223"/>
      <c r="D80" s="223"/>
      <c r="E80" s="223"/>
    </row>
    <row r="81" spans="3:5">
      <c r="C81" s="221"/>
      <c r="D81" s="221"/>
      <c r="E81" s="221"/>
    </row>
  </sheetData>
  <mergeCells count="14">
    <mergeCell ref="B1:C1"/>
    <mergeCell ref="B2:E2"/>
    <mergeCell ref="D4:E4"/>
    <mergeCell ref="C8:E8"/>
    <mergeCell ref="C78:E78"/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L53"/>
  <sheetViews>
    <sheetView tabSelected="1" zoomScale="70" zoomScaleNormal="70" zoomScaleSheetLayoutView="50" workbookViewId="0">
      <pane xSplit="2" ySplit="10" topLeftCell="C11" activePane="bottomRight" state="frozen"/>
      <selection pane="topRight" activeCell="C1" sqref="C1"/>
      <selection pane="bottomLeft" activeCell="A6" sqref="A6"/>
      <selection pane="bottomRight" activeCell="J2" sqref="J2"/>
    </sheetView>
  </sheetViews>
  <sheetFormatPr defaultColWidth="9.21875" defaultRowHeight="13.8"/>
  <cols>
    <col min="1" max="1" width="5.77734375" style="1" customWidth="1"/>
    <col min="2" max="2" width="49.5546875" style="1" customWidth="1"/>
    <col min="3" max="6" width="11.5546875" style="1" customWidth="1"/>
    <col min="7" max="7" width="13.21875" style="1" customWidth="1"/>
    <col min="8" max="8" width="19.21875" style="1" customWidth="1"/>
    <col min="9" max="9" width="12.21875" style="1" customWidth="1"/>
    <col min="10" max="14" width="11.44140625" style="1" customWidth="1"/>
    <col min="15" max="15" width="12.21875" style="1" customWidth="1"/>
    <col min="16" max="16" width="11.21875" style="1" customWidth="1"/>
    <col min="17" max="17" width="10.21875" style="1" customWidth="1"/>
    <col min="18" max="25" width="10.77734375" style="1" customWidth="1"/>
    <col min="26" max="27" width="11.44140625" style="1" customWidth="1"/>
    <col min="28" max="28" width="3" style="1" customWidth="1"/>
    <col min="29" max="32" width="9.21875" style="1"/>
    <col min="33" max="34" width="10.21875" style="1" customWidth="1"/>
    <col min="35" max="36" width="10.77734375" style="1" customWidth="1"/>
    <col min="37" max="16384" width="9.21875" style="1"/>
  </cols>
  <sheetData>
    <row r="1" spans="1:38">
      <c r="A1" s="232" t="s">
        <v>237</v>
      </c>
      <c r="B1" s="232"/>
    </row>
    <row r="2" spans="1:38">
      <c r="A2" s="217" t="s">
        <v>241</v>
      </c>
    </row>
    <row r="3" spans="1:38">
      <c r="A3" s="217" t="s">
        <v>243</v>
      </c>
    </row>
    <row r="4" spans="1:38">
      <c r="A4" s="217" t="s">
        <v>247</v>
      </c>
    </row>
    <row r="5" spans="1:38">
      <c r="Y5" s="220"/>
    </row>
    <row r="6" spans="1:38" ht="15" customHeight="1">
      <c r="C6" s="247" t="s">
        <v>82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C6" s="249" t="s">
        <v>83</v>
      </c>
      <c r="AD6" s="249"/>
      <c r="AE6" s="249"/>
      <c r="AF6" s="249"/>
      <c r="AG6" s="249"/>
      <c r="AH6" s="249"/>
      <c r="AI6" s="249"/>
      <c r="AJ6" s="249"/>
      <c r="AK6" s="249"/>
      <c r="AL6" s="249"/>
    </row>
    <row r="7" spans="1:38" ht="15.75" customHeight="1" thickBot="1"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C7" s="250"/>
      <c r="AD7" s="250"/>
      <c r="AE7" s="250"/>
      <c r="AF7" s="250"/>
      <c r="AG7" s="250"/>
      <c r="AH7" s="250"/>
      <c r="AI7" s="250"/>
      <c r="AJ7" s="250"/>
      <c r="AK7" s="250"/>
      <c r="AL7" s="250"/>
    </row>
    <row r="8" spans="1:38" ht="89.25" customHeight="1">
      <c r="A8" s="233" t="s">
        <v>23</v>
      </c>
      <c r="B8" s="236" t="s">
        <v>70</v>
      </c>
      <c r="C8" s="241" t="s">
        <v>22</v>
      </c>
      <c r="D8" s="242"/>
      <c r="E8" s="242"/>
      <c r="F8" s="242"/>
      <c r="G8" s="242"/>
      <c r="H8" s="253" t="s">
        <v>240</v>
      </c>
      <c r="I8" s="242" t="s">
        <v>71</v>
      </c>
      <c r="J8" s="242"/>
      <c r="K8" s="242" t="s">
        <v>72</v>
      </c>
      <c r="L8" s="242"/>
      <c r="M8" s="242"/>
      <c r="N8" s="242"/>
      <c r="O8" s="242"/>
      <c r="P8" s="242" t="s">
        <v>73</v>
      </c>
      <c r="Q8" s="242"/>
      <c r="R8" s="242" t="s">
        <v>74</v>
      </c>
      <c r="S8" s="242"/>
      <c r="T8" s="242"/>
      <c r="U8" s="242"/>
      <c r="V8" s="242"/>
      <c r="W8" s="242"/>
      <c r="X8" s="242"/>
      <c r="Y8" s="242"/>
      <c r="Z8" s="242" t="s">
        <v>77</v>
      </c>
      <c r="AA8" s="236"/>
      <c r="AC8" s="256" t="s">
        <v>71</v>
      </c>
      <c r="AD8" s="242"/>
      <c r="AE8" s="242" t="s">
        <v>72</v>
      </c>
      <c r="AF8" s="242"/>
      <c r="AG8" s="242" t="s">
        <v>78</v>
      </c>
      <c r="AH8" s="242"/>
      <c r="AI8" s="242" t="s">
        <v>79</v>
      </c>
      <c r="AJ8" s="242"/>
      <c r="AK8" s="242" t="s">
        <v>77</v>
      </c>
      <c r="AL8" s="236"/>
    </row>
    <row r="9" spans="1:38" ht="50.25" customHeight="1">
      <c r="A9" s="234"/>
      <c r="B9" s="237"/>
      <c r="C9" s="239" t="s">
        <v>15</v>
      </c>
      <c r="D9" s="240"/>
      <c r="E9" s="240"/>
      <c r="F9" s="240"/>
      <c r="G9" s="11" t="s">
        <v>16</v>
      </c>
      <c r="H9" s="254"/>
      <c r="I9" s="243" t="s">
        <v>0</v>
      </c>
      <c r="J9" s="243" t="s">
        <v>1</v>
      </c>
      <c r="K9" s="240" t="s">
        <v>0</v>
      </c>
      <c r="L9" s="240"/>
      <c r="M9" s="240"/>
      <c r="N9" s="240"/>
      <c r="O9" s="11" t="s">
        <v>1</v>
      </c>
      <c r="P9" s="243" t="s">
        <v>80</v>
      </c>
      <c r="Q9" s="243" t="s">
        <v>81</v>
      </c>
      <c r="R9" s="240" t="s">
        <v>75</v>
      </c>
      <c r="S9" s="240"/>
      <c r="T9" s="240"/>
      <c r="U9" s="240"/>
      <c r="V9" s="240" t="s">
        <v>76</v>
      </c>
      <c r="W9" s="240"/>
      <c r="X9" s="240"/>
      <c r="Y9" s="240"/>
      <c r="Z9" s="243" t="s">
        <v>17</v>
      </c>
      <c r="AA9" s="251" t="s">
        <v>18</v>
      </c>
      <c r="AC9" s="257" t="s">
        <v>0</v>
      </c>
      <c r="AD9" s="243" t="s">
        <v>1</v>
      </c>
      <c r="AE9" s="243" t="s">
        <v>0</v>
      </c>
      <c r="AF9" s="243" t="s">
        <v>1</v>
      </c>
      <c r="AG9" s="243" t="s">
        <v>80</v>
      </c>
      <c r="AH9" s="243" t="s">
        <v>81</v>
      </c>
      <c r="AI9" s="243" t="s">
        <v>75</v>
      </c>
      <c r="AJ9" s="243" t="s">
        <v>76</v>
      </c>
      <c r="AK9" s="243" t="s">
        <v>17</v>
      </c>
      <c r="AL9" s="251" t="s">
        <v>18</v>
      </c>
    </row>
    <row r="10" spans="1:38" ht="102.75" customHeight="1" thickBot="1">
      <c r="A10" s="235"/>
      <c r="B10" s="238"/>
      <c r="C10" s="84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55"/>
      <c r="I10" s="244"/>
      <c r="J10" s="244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44"/>
      <c r="Q10" s="244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44"/>
      <c r="AA10" s="252"/>
      <c r="AC10" s="258"/>
      <c r="AD10" s="244"/>
      <c r="AE10" s="244"/>
      <c r="AF10" s="244"/>
      <c r="AG10" s="244"/>
      <c r="AH10" s="244"/>
      <c r="AI10" s="244"/>
      <c r="AJ10" s="244"/>
      <c r="AK10" s="244"/>
      <c r="AL10" s="252"/>
    </row>
    <row r="11" spans="1:38" ht="25.05" customHeight="1" thickBot="1">
      <c r="A11" s="12" t="s">
        <v>24</v>
      </c>
      <c r="B11" s="3" t="s">
        <v>25</v>
      </c>
      <c r="C11" s="21">
        <f t="shared" ref="C11:AL11" si="0">SUM(C12:C15)</f>
        <v>467696</v>
      </c>
      <c r="D11" s="87">
        <f t="shared" si="0"/>
        <v>890</v>
      </c>
      <c r="E11" s="87">
        <f t="shared" si="0"/>
        <v>28211</v>
      </c>
      <c r="F11" s="87">
        <f t="shared" si="0"/>
        <v>496797</v>
      </c>
      <c r="G11" s="87">
        <f t="shared" si="0"/>
        <v>48450</v>
      </c>
      <c r="H11" s="44"/>
      <c r="I11" s="87">
        <f t="shared" si="0"/>
        <v>1507450.7524490003</v>
      </c>
      <c r="J11" s="87">
        <f t="shared" si="0"/>
        <v>460260.8298390765</v>
      </c>
      <c r="K11" s="87">
        <f t="shared" si="0"/>
        <v>1211145.7661240001</v>
      </c>
      <c r="L11" s="87">
        <f t="shared" si="0"/>
        <v>183764.12632500002</v>
      </c>
      <c r="M11" s="87">
        <f t="shared" si="0"/>
        <v>95532.160000000003</v>
      </c>
      <c r="N11" s="72">
        <f>SUM(N12:N15)</f>
        <v>1490442.0524490001</v>
      </c>
      <c r="O11" s="87">
        <f t="shared" si="0"/>
        <v>453259.60383907659</v>
      </c>
      <c r="P11" s="87">
        <f t="shared" si="0"/>
        <v>1453001.7900668443</v>
      </c>
      <c r="Q11" s="87">
        <f t="shared" si="0"/>
        <v>978865.37593943265</v>
      </c>
      <c r="R11" s="87">
        <f t="shared" si="0"/>
        <v>457756.42000000004</v>
      </c>
      <c r="S11" s="87">
        <f t="shared" si="0"/>
        <v>95000</v>
      </c>
      <c r="T11" s="87">
        <f t="shared" si="0"/>
        <v>90000</v>
      </c>
      <c r="U11" s="63">
        <f t="shared" si="0"/>
        <v>642756.42000000004</v>
      </c>
      <c r="V11" s="87">
        <f t="shared" si="0"/>
        <v>277691.26860094827</v>
      </c>
      <c r="W11" s="87">
        <f t="shared" si="0"/>
        <v>56847.016895150853</v>
      </c>
      <c r="X11" s="87">
        <f t="shared" si="0"/>
        <v>54469.644503900869</v>
      </c>
      <c r="Y11" s="63">
        <f>SUM(Y12:Y15)</f>
        <v>389007.93000000005</v>
      </c>
      <c r="Z11" s="87">
        <f t="shared" si="0"/>
        <v>577606.96</v>
      </c>
      <c r="AA11" s="88">
        <f t="shared" si="0"/>
        <v>351929.33999999997</v>
      </c>
      <c r="AC11" s="86">
        <f t="shared" si="0"/>
        <v>86594.42</v>
      </c>
      <c r="AD11" s="87">
        <f t="shared" si="0"/>
        <v>0</v>
      </c>
      <c r="AE11" s="87">
        <f t="shared" si="0"/>
        <v>86594.42</v>
      </c>
      <c r="AF11" s="87">
        <f t="shared" si="0"/>
        <v>0</v>
      </c>
      <c r="AG11" s="87">
        <f t="shared" si="0"/>
        <v>86594.42</v>
      </c>
      <c r="AH11" s="87">
        <f t="shared" si="0"/>
        <v>86594.42</v>
      </c>
      <c r="AI11" s="87">
        <f t="shared" si="0"/>
        <v>15894.340000000011</v>
      </c>
      <c r="AJ11" s="87">
        <f t="shared" si="0"/>
        <v>0</v>
      </c>
      <c r="AK11" s="87">
        <f t="shared" si="0"/>
        <v>63319.98000000001</v>
      </c>
      <c r="AL11" s="88">
        <f t="shared" si="0"/>
        <v>63319.98000000001</v>
      </c>
    </row>
    <row r="12" spans="1:38" s="4" customFormat="1" ht="25.05" customHeight="1">
      <c r="A12" s="16"/>
      <c r="B12" s="36" t="s">
        <v>26</v>
      </c>
      <c r="C12" s="122">
        <v>467696</v>
      </c>
      <c r="D12" s="90">
        <v>890</v>
      </c>
      <c r="E12" s="90">
        <v>28211</v>
      </c>
      <c r="F12" s="59">
        <f>SUM(C12:E12)</f>
        <v>496797</v>
      </c>
      <c r="G12" s="90">
        <v>48450</v>
      </c>
      <c r="H12" s="43"/>
      <c r="I12" s="90">
        <v>1507450.7524490003</v>
      </c>
      <c r="J12" s="90">
        <v>460260.8298390765</v>
      </c>
      <c r="K12" s="90">
        <v>1211145.7661240001</v>
      </c>
      <c r="L12" s="90">
        <v>183764.12632500002</v>
      </c>
      <c r="M12" s="90">
        <v>95532.160000000003</v>
      </c>
      <c r="N12" s="73">
        <f>SUM(K12:M12)</f>
        <v>1490442.0524490001</v>
      </c>
      <c r="O12" s="90">
        <v>453259.60383907659</v>
      </c>
      <c r="P12" s="90">
        <v>1453001.7900668443</v>
      </c>
      <c r="Q12" s="90">
        <v>978865.37593943265</v>
      </c>
      <c r="R12" s="90">
        <v>457756.42000000004</v>
      </c>
      <c r="S12" s="90">
        <v>95000</v>
      </c>
      <c r="T12" s="90">
        <v>90000</v>
      </c>
      <c r="U12" s="59">
        <f>SUM(R12:T12)</f>
        <v>642756.42000000004</v>
      </c>
      <c r="V12" s="90">
        <v>277691.26860094827</v>
      </c>
      <c r="W12" s="90">
        <v>56847.016895150853</v>
      </c>
      <c r="X12" s="90">
        <v>54469.644503900869</v>
      </c>
      <c r="Y12" s="59">
        <f>SUM(V12:X12)</f>
        <v>389007.93000000005</v>
      </c>
      <c r="Z12" s="90">
        <v>577606.96</v>
      </c>
      <c r="AA12" s="91">
        <v>351929.33999999997</v>
      </c>
      <c r="AC12" s="89">
        <v>86594.42</v>
      </c>
      <c r="AD12" s="90">
        <v>0</v>
      </c>
      <c r="AE12" s="90">
        <v>86594.42</v>
      </c>
      <c r="AF12" s="90">
        <v>0</v>
      </c>
      <c r="AG12" s="90">
        <v>86594.42</v>
      </c>
      <c r="AH12" s="90">
        <v>86594.42</v>
      </c>
      <c r="AI12" s="90">
        <v>15894.340000000011</v>
      </c>
      <c r="AJ12" s="90">
        <v>0</v>
      </c>
      <c r="AK12" s="90">
        <v>63319.98000000001</v>
      </c>
      <c r="AL12" s="91">
        <v>63319.98000000001</v>
      </c>
    </row>
    <row r="13" spans="1:38" ht="25.05" customHeight="1">
      <c r="A13" s="17"/>
      <c r="B13" s="85" t="s">
        <v>27</v>
      </c>
      <c r="C13" s="123">
        <v>0</v>
      </c>
      <c r="D13" s="93">
        <v>0</v>
      </c>
      <c r="E13" s="93">
        <v>0</v>
      </c>
      <c r="F13" s="60">
        <f>SUM(C13:E13)</f>
        <v>0</v>
      </c>
      <c r="G13" s="93">
        <v>0</v>
      </c>
      <c r="H13" s="124"/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74">
        <f>SUM(K13:M13)</f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60">
        <f>SUM(R13:T13)</f>
        <v>0</v>
      </c>
      <c r="V13" s="93">
        <v>0</v>
      </c>
      <c r="W13" s="93">
        <v>0</v>
      </c>
      <c r="X13" s="93">
        <v>0</v>
      </c>
      <c r="Y13" s="60">
        <f>SUM(V13:X13)</f>
        <v>0</v>
      </c>
      <c r="Z13" s="93">
        <v>0</v>
      </c>
      <c r="AA13" s="94">
        <v>0</v>
      </c>
      <c r="AC13" s="92">
        <v>0</v>
      </c>
      <c r="AD13" s="93">
        <v>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93">
        <v>0</v>
      </c>
      <c r="AK13" s="93">
        <v>0</v>
      </c>
      <c r="AL13" s="94">
        <v>0</v>
      </c>
    </row>
    <row r="14" spans="1:38" ht="25.05" customHeight="1">
      <c r="A14" s="17"/>
      <c r="B14" s="85" t="s">
        <v>28</v>
      </c>
      <c r="C14" s="123">
        <v>0</v>
      </c>
      <c r="D14" s="93">
        <v>0</v>
      </c>
      <c r="E14" s="93">
        <v>0</v>
      </c>
      <c r="F14" s="60">
        <f>SUM(C14:E14)</f>
        <v>0</v>
      </c>
      <c r="G14" s="93">
        <v>0</v>
      </c>
      <c r="H14" s="124"/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74">
        <f>SUM(K14:M14)</f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60">
        <f>SUM(R14:T14)</f>
        <v>0</v>
      </c>
      <c r="V14" s="93">
        <v>0</v>
      </c>
      <c r="W14" s="93">
        <v>0</v>
      </c>
      <c r="X14" s="93">
        <v>0</v>
      </c>
      <c r="Y14" s="60">
        <f>SUM(V14:X14)</f>
        <v>0</v>
      </c>
      <c r="Z14" s="93">
        <v>0</v>
      </c>
      <c r="AA14" s="94">
        <v>0</v>
      </c>
      <c r="AC14" s="92">
        <v>0</v>
      </c>
      <c r="AD14" s="93">
        <v>0</v>
      </c>
      <c r="AE14" s="93">
        <v>0</v>
      </c>
      <c r="AF14" s="93">
        <v>0</v>
      </c>
      <c r="AG14" s="93">
        <v>0</v>
      </c>
      <c r="AH14" s="93">
        <v>0</v>
      </c>
      <c r="AI14" s="93">
        <v>0</v>
      </c>
      <c r="AJ14" s="93">
        <v>0</v>
      </c>
      <c r="AK14" s="93">
        <v>0</v>
      </c>
      <c r="AL14" s="94">
        <v>0</v>
      </c>
    </row>
    <row r="15" spans="1:38" ht="25.05" customHeight="1" thickBot="1">
      <c r="A15" s="18"/>
      <c r="B15" s="37" t="s">
        <v>29</v>
      </c>
      <c r="C15" s="22">
        <v>0</v>
      </c>
      <c r="D15" s="96">
        <v>0</v>
      </c>
      <c r="E15" s="96">
        <v>0</v>
      </c>
      <c r="F15" s="61">
        <f>SUM(C15:E15)</f>
        <v>0</v>
      </c>
      <c r="G15" s="96">
        <v>0</v>
      </c>
      <c r="H15" s="45"/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75">
        <f>SUM(K15:M15)</f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61">
        <f>SUM(R15:T15)</f>
        <v>0</v>
      </c>
      <c r="V15" s="96">
        <v>0</v>
      </c>
      <c r="W15" s="96">
        <v>0</v>
      </c>
      <c r="X15" s="96">
        <v>0</v>
      </c>
      <c r="Y15" s="61">
        <f>SUM(V15:X15)</f>
        <v>0</v>
      </c>
      <c r="Z15" s="96">
        <v>0</v>
      </c>
      <c r="AA15" s="97">
        <v>0</v>
      </c>
      <c r="AC15" s="95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97">
        <v>0</v>
      </c>
    </row>
    <row r="16" spans="1:38" ht="25.05" customHeight="1" thickBot="1">
      <c r="A16" s="12" t="s">
        <v>30</v>
      </c>
      <c r="B16" s="3" t="s">
        <v>11</v>
      </c>
      <c r="C16" s="23">
        <v>27705</v>
      </c>
      <c r="D16" s="99">
        <v>29629</v>
      </c>
      <c r="E16" s="99">
        <v>205</v>
      </c>
      <c r="F16" s="62">
        <f>SUM(C16:E16)</f>
        <v>57539</v>
      </c>
      <c r="G16" s="99">
        <v>67361</v>
      </c>
      <c r="H16" s="44"/>
      <c r="I16" s="99">
        <v>749375.73320699984</v>
      </c>
      <c r="J16" s="99">
        <v>0</v>
      </c>
      <c r="K16" s="99">
        <v>455265.68320699997</v>
      </c>
      <c r="L16" s="99">
        <v>293157.55</v>
      </c>
      <c r="M16" s="99">
        <v>0</v>
      </c>
      <c r="N16" s="76">
        <f>SUM(K16:M16)</f>
        <v>748423.23320699995</v>
      </c>
      <c r="O16" s="99">
        <v>0</v>
      </c>
      <c r="P16" s="99">
        <v>726583.326976254</v>
      </c>
      <c r="Q16" s="99">
        <v>726583.326976254</v>
      </c>
      <c r="R16" s="99">
        <v>163767.64000000001</v>
      </c>
      <c r="S16" s="99">
        <v>80427.949999999983</v>
      </c>
      <c r="T16" s="99">
        <v>0</v>
      </c>
      <c r="U16" s="62">
        <f>SUM(R16:T16)</f>
        <v>244195.59</v>
      </c>
      <c r="V16" s="99">
        <v>163767.64000000001</v>
      </c>
      <c r="W16" s="99">
        <v>80427.949999999983</v>
      </c>
      <c r="X16" s="99">
        <v>0</v>
      </c>
      <c r="Y16" s="62">
        <f>SUM(V16:X16)</f>
        <v>244195.59</v>
      </c>
      <c r="Z16" s="99">
        <v>206887.31000000003</v>
      </c>
      <c r="AA16" s="100">
        <v>206887.31000000003</v>
      </c>
      <c r="AC16" s="98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0</v>
      </c>
      <c r="AL16" s="100">
        <v>0</v>
      </c>
    </row>
    <row r="17" spans="1:38" ht="25.05" customHeight="1" thickBot="1">
      <c r="A17" s="12" t="s">
        <v>31</v>
      </c>
      <c r="B17" s="3" t="s">
        <v>32</v>
      </c>
      <c r="C17" s="21">
        <f>SUM(C18:C19)</f>
        <v>63747</v>
      </c>
      <c r="D17" s="87">
        <f>SUM(D18:D19)</f>
        <v>2533</v>
      </c>
      <c r="E17" s="87">
        <f>SUM(E18:E19)</f>
        <v>20</v>
      </c>
      <c r="F17" s="63">
        <f>SUM(F18:F19)</f>
        <v>66300</v>
      </c>
      <c r="G17" s="87">
        <f>SUM(G18:G19)</f>
        <v>92281</v>
      </c>
      <c r="H17" s="47"/>
      <c r="I17" s="87">
        <f t="shared" ref="I17:AA17" si="1">SUM(I18:I19)</f>
        <v>675617.73323999997</v>
      </c>
      <c r="J17" s="87">
        <f t="shared" si="1"/>
        <v>40845.950949824306</v>
      </c>
      <c r="K17" s="87">
        <f t="shared" si="1"/>
        <v>579419.09082200006</v>
      </c>
      <c r="L17" s="87">
        <f t="shared" si="1"/>
        <v>79437.671812999994</v>
      </c>
      <c r="M17" s="87">
        <f t="shared" si="1"/>
        <v>36.139279999999999</v>
      </c>
      <c r="N17" s="72">
        <f t="shared" si="1"/>
        <v>658892.90191500005</v>
      </c>
      <c r="O17" s="87">
        <f t="shared" si="1"/>
        <v>40845.950949824306</v>
      </c>
      <c r="P17" s="87">
        <f t="shared" si="1"/>
        <v>458065.99582461757</v>
      </c>
      <c r="Q17" s="87">
        <f t="shared" si="1"/>
        <v>352112.82002920937</v>
      </c>
      <c r="R17" s="87">
        <f t="shared" si="1"/>
        <v>100463.37723999926</v>
      </c>
      <c r="S17" s="87">
        <f t="shared" si="1"/>
        <v>385.87275999999997</v>
      </c>
      <c r="T17" s="87">
        <f t="shared" si="1"/>
        <v>0</v>
      </c>
      <c r="U17" s="63">
        <f t="shared" si="1"/>
        <v>100849.24999999926</v>
      </c>
      <c r="V17" s="87">
        <f t="shared" si="1"/>
        <v>45297.757240001636</v>
      </c>
      <c r="W17" s="87">
        <f t="shared" si="1"/>
        <v>385.87275999999997</v>
      </c>
      <c r="X17" s="87">
        <f t="shared" si="1"/>
        <v>0</v>
      </c>
      <c r="Y17" s="63">
        <f t="shared" si="1"/>
        <v>45683.630000001634</v>
      </c>
      <c r="Z17" s="87">
        <f t="shared" si="1"/>
        <v>42736.559999999256</v>
      </c>
      <c r="AA17" s="88">
        <f t="shared" si="1"/>
        <v>17131.48000000164</v>
      </c>
      <c r="AC17" s="86">
        <f t="shared" ref="AC17:AL17" si="2">SUM(AC18:AC19)</f>
        <v>0</v>
      </c>
      <c r="AD17" s="87">
        <f t="shared" si="2"/>
        <v>0</v>
      </c>
      <c r="AE17" s="87">
        <f t="shared" si="2"/>
        <v>0</v>
      </c>
      <c r="AF17" s="87">
        <f t="shared" si="2"/>
        <v>0</v>
      </c>
      <c r="AG17" s="87">
        <f t="shared" si="2"/>
        <v>0</v>
      </c>
      <c r="AH17" s="87">
        <f t="shared" si="2"/>
        <v>0</v>
      </c>
      <c r="AI17" s="87">
        <f t="shared" si="2"/>
        <v>0</v>
      </c>
      <c r="AJ17" s="87">
        <f t="shared" si="2"/>
        <v>0</v>
      </c>
      <c r="AK17" s="87">
        <f t="shared" si="2"/>
        <v>0</v>
      </c>
      <c r="AL17" s="88">
        <f t="shared" si="2"/>
        <v>0</v>
      </c>
    </row>
    <row r="18" spans="1:38" ht="25.05" customHeight="1">
      <c r="A18" s="16"/>
      <c r="B18" s="5" t="s">
        <v>33</v>
      </c>
      <c r="C18" s="24">
        <v>61033</v>
      </c>
      <c r="D18" s="102">
        <v>44</v>
      </c>
      <c r="E18" s="102">
        <v>19</v>
      </c>
      <c r="F18" s="64">
        <f>SUM(C18:E18)</f>
        <v>61096</v>
      </c>
      <c r="G18" s="102">
        <v>76541</v>
      </c>
      <c r="H18" s="46"/>
      <c r="I18" s="102">
        <v>447809.06086799997</v>
      </c>
      <c r="J18" s="102">
        <v>40845.622000000003</v>
      </c>
      <c r="K18" s="102">
        <v>444526.93032800005</v>
      </c>
      <c r="L18" s="102">
        <v>0</v>
      </c>
      <c r="M18" s="102">
        <v>0</v>
      </c>
      <c r="N18" s="77">
        <f>SUM(K18:M18)</f>
        <v>444526.93032800005</v>
      </c>
      <c r="O18" s="102">
        <v>40845.622000000003</v>
      </c>
      <c r="P18" s="102">
        <v>291936.98174013186</v>
      </c>
      <c r="Q18" s="102">
        <v>185983.85740619927</v>
      </c>
      <c r="R18" s="102">
        <v>92949.619999999253</v>
      </c>
      <c r="S18" s="102">
        <v>0</v>
      </c>
      <c r="T18" s="102">
        <v>0</v>
      </c>
      <c r="U18" s="64">
        <f>SUM(R18:T18)</f>
        <v>92949.619999999253</v>
      </c>
      <c r="V18" s="102">
        <v>37784.000000001637</v>
      </c>
      <c r="W18" s="102">
        <v>0</v>
      </c>
      <c r="X18" s="102">
        <v>0</v>
      </c>
      <c r="Y18" s="64">
        <f>SUM(V18:X18)</f>
        <v>37784.000000001637</v>
      </c>
      <c r="Z18" s="102">
        <v>40189.049999999253</v>
      </c>
      <c r="AA18" s="103">
        <v>14583.970000001638</v>
      </c>
      <c r="AC18" s="101">
        <v>0</v>
      </c>
      <c r="AD18" s="102">
        <v>0</v>
      </c>
      <c r="AE18" s="102">
        <v>0</v>
      </c>
      <c r="AF18" s="102">
        <v>0</v>
      </c>
      <c r="AG18" s="102">
        <v>0</v>
      </c>
      <c r="AH18" s="102">
        <v>0</v>
      </c>
      <c r="AI18" s="102">
        <v>0</v>
      </c>
      <c r="AJ18" s="102">
        <v>0</v>
      </c>
      <c r="AK18" s="102">
        <v>0</v>
      </c>
      <c r="AL18" s="103">
        <v>0</v>
      </c>
    </row>
    <row r="19" spans="1:38" ht="25.05" customHeight="1" thickBot="1">
      <c r="A19" s="18"/>
      <c r="B19" s="38" t="s">
        <v>34</v>
      </c>
      <c r="C19" s="25">
        <v>2714</v>
      </c>
      <c r="D19" s="105">
        <v>2489</v>
      </c>
      <c r="E19" s="105">
        <v>1</v>
      </c>
      <c r="F19" s="65">
        <f>SUM(C19:E19)</f>
        <v>5204</v>
      </c>
      <c r="G19" s="105">
        <v>15740</v>
      </c>
      <c r="H19" s="45"/>
      <c r="I19" s="105">
        <v>227808.672372</v>
      </c>
      <c r="J19" s="105">
        <v>0.32894982430000003</v>
      </c>
      <c r="K19" s="105">
        <v>134892.16049400001</v>
      </c>
      <c r="L19" s="105">
        <v>79437.671812999994</v>
      </c>
      <c r="M19" s="105">
        <v>36.139279999999999</v>
      </c>
      <c r="N19" s="78">
        <f>SUM(K19:M19)</f>
        <v>214365.97158700001</v>
      </c>
      <c r="O19" s="105">
        <v>0.32894982430000003</v>
      </c>
      <c r="P19" s="105">
        <v>166129.01408448571</v>
      </c>
      <c r="Q19" s="105">
        <v>166128.96262301013</v>
      </c>
      <c r="R19" s="105">
        <v>7513.7572399999999</v>
      </c>
      <c r="S19" s="105">
        <v>385.87275999999997</v>
      </c>
      <c r="T19" s="105">
        <v>0</v>
      </c>
      <c r="U19" s="65">
        <f>SUM(R19:T19)</f>
        <v>7899.63</v>
      </c>
      <c r="V19" s="105">
        <v>7513.7572399999999</v>
      </c>
      <c r="W19" s="105">
        <v>385.87275999999997</v>
      </c>
      <c r="X19" s="105">
        <v>0</v>
      </c>
      <c r="Y19" s="65">
        <f>SUM(V19:X19)</f>
        <v>7899.63</v>
      </c>
      <c r="Z19" s="105">
        <v>2547.5100000000002</v>
      </c>
      <c r="AA19" s="106">
        <v>2547.5100000000002</v>
      </c>
      <c r="AC19" s="104">
        <v>0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05">
        <v>0</v>
      </c>
      <c r="AJ19" s="105">
        <v>0</v>
      </c>
      <c r="AK19" s="105">
        <v>0</v>
      </c>
      <c r="AL19" s="106">
        <v>0</v>
      </c>
    </row>
    <row r="20" spans="1:38" ht="25.05" customHeight="1" thickBot="1">
      <c r="A20" s="12" t="s">
        <v>35</v>
      </c>
      <c r="B20" s="3" t="s">
        <v>2</v>
      </c>
      <c r="C20" s="26">
        <v>28571</v>
      </c>
      <c r="D20" s="108">
        <v>10086</v>
      </c>
      <c r="E20" s="108">
        <v>64790</v>
      </c>
      <c r="F20" s="66">
        <f>SUM(C20:E20)</f>
        <v>103447</v>
      </c>
      <c r="G20" s="108">
        <v>172475</v>
      </c>
      <c r="H20" s="44"/>
      <c r="I20" s="108">
        <v>58460760.286247991</v>
      </c>
      <c r="J20" s="108">
        <v>63280480.782262661</v>
      </c>
      <c r="K20" s="108">
        <v>18076804.290847998</v>
      </c>
      <c r="L20" s="108">
        <v>7073668.5708999997</v>
      </c>
      <c r="M20" s="108">
        <v>31543240.390000001</v>
      </c>
      <c r="N20" s="79">
        <f>SUM(K20:M20)</f>
        <v>56693713.251747996</v>
      </c>
      <c r="O20" s="108">
        <v>63280480.782262661</v>
      </c>
      <c r="P20" s="108">
        <v>26830574.507521003</v>
      </c>
      <c r="Q20" s="108">
        <v>8236925.0707206354</v>
      </c>
      <c r="R20" s="108">
        <v>7615583.2766000032</v>
      </c>
      <c r="S20" s="108">
        <v>4068159.3048999999</v>
      </c>
      <c r="T20" s="108">
        <v>6113079.8485000003</v>
      </c>
      <c r="U20" s="66">
        <f>SUM(R20:T20)</f>
        <v>17796822.430000003</v>
      </c>
      <c r="V20" s="108">
        <v>2284472.2443482373</v>
      </c>
      <c r="W20" s="108">
        <v>1220339.4907632368</v>
      </c>
      <c r="X20" s="108">
        <v>1833761.214888528</v>
      </c>
      <c r="Y20" s="66">
        <f>SUM(V20:X20)</f>
        <v>5338572.950000002</v>
      </c>
      <c r="Z20" s="108">
        <v>22427791.609999999</v>
      </c>
      <c r="AA20" s="109">
        <v>6727858.8699999992</v>
      </c>
      <c r="AC20" s="107">
        <v>0</v>
      </c>
      <c r="AD20" s="108">
        <v>0</v>
      </c>
      <c r="AE20" s="108">
        <v>0</v>
      </c>
      <c r="AF20" s="108">
        <v>0</v>
      </c>
      <c r="AG20" s="108">
        <v>0</v>
      </c>
      <c r="AH20" s="108">
        <v>0</v>
      </c>
      <c r="AI20" s="108">
        <v>0</v>
      </c>
      <c r="AJ20" s="108">
        <v>0</v>
      </c>
      <c r="AK20" s="108">
        <v>0</v>
      </c>
      <c r="AL20" s="109">
        <v>0</v>
      </c>
    </row>
    <row r="21" spans="1:38" ht="25.05" customHeight="1" thickBot="1">
      <c r="A21" s="12" t="s">
        <v>36</v>
      </c>
      <c r="B21" s="3" t="s">
        <v>37</v>
      </c>
      <c r="C21" s="21">
        <f t="shared" ref="C21:AA21" si="3">SUM(C22:C23)</f>
        <v>3920</v>
      </c>
      <c r="D21" s="87">
        <f t="shared" si="3"/>
        <v>3042</v>
      </c>
      <c r="E21" s="87">
        <f t="shared" si="3"/>
        <v>1</v>
      </c>
      <c r="F21" s="63">
        <f t="shared" si="3"/>
        <v>6963</v>
      </c>
      <c r="G21" s="87">
        <f t="shared" si="3"/>
        <v>21629</v>
      </c>
      <c r="H21" s="87">
        <f t="shared" si="3"/>
        <v>6963</v>
      </c>
      <c r="I21" s="87">
        <f t="shared" si="3"/>
        <v>8093178.5515049994</v>
      </c>
      <c r="J21" s="87">
        <f t="shared" si="3"/>
        <v>300718.29256666894</v>
      </c>
      <c r="K21" s="87">
        <f t="shared" si="3"/>
        <v>4013919.0729399999</v>
      </c>
      <c r="L21" s="87">
        <f t="shared" si="3"/>
        <v>3384620.3876670003</v>
      </c>
      <c r="M21" s="87">
        <f t="shared" si="3"/>
        <v>1864.3351070000001</v>
      </c>
      <c r="N21" s="72">
        <f t="shared" si="3"/>
        <v>7400403.7957139993</v>
      </c>
      <c r="O21" s="87">
        <f t="shared" si="3"/>
        <v>300191.81770466891</v>
      </c>
      <c r="P21" s="87">
        <f t="shared" si="3"/>
        <v>6697504.3243288621</v>
      </c>
      <c r="Q21" s="87">
        <f t="shared" si="3"/>
        <v>6509236.381346344</v>
      </c>
      <c r="R21" s="87">
        <f t="shared" si="3"/>
        <v>2515229.6940090004</v>
      </c>
      <c r="S21" s="87">
        <f t="shared" si="3"/>
        <v>2252326.2959909998</v>
      </c>
      <c r="T21" s="87">
        <f t="shared" si="3"/>
        <v>0</v>
      </c>
      <c r="U21" s="63">
        <f t="shared" si="3"/>
        <v>4767555.99</v>
      </c>
      <c r="V21" s="87">
        <f t="shared" si="3"/>
        <v>2515229.6940090004</v>
      </c>
      <c r="W21" s="87">
        <f t="shared" si="3"/>
        <v>2252326.2959909998</v>
      </c>
      <c r="X21" s="87">
        <f t="shared" si="3"/>
        <v>0</v>
      </c>
      <c r="Y21" s="63">
        <f t="shared" si="3"/>
        <v>4767555.99</v>
      </c>
      <c r="Z21" s="87">
        <f t="shared" si="3"/>
        <v>3534658.0051300004</v>
      </c>
      <c r="AA21" s="88">
        <f t="shared" si="3"/>
        <v>3534658.0051300004</v>
      </c>
      <c r="AC21" s="86">
        <f t="shared" ref="AC21:AL21" si="4">SUM(AC22:AC23)</f>
        <v>0</v>
      </c>
      <c r="AD21" s="87">
        <f t="shared" si="4"/>
        <v>0</v>
      </c>
      <c r="AE21" s="87">
        <f t="shared" si="4"/>
        <v>0</v>
      </c>
      <c r="AF21" s="87">
        <f t="shared" si="4"/>
        <v>0</v>
      </c>
      <c r="AG21" s="87">
        <f t="shared" si="4"/>
        <v>0</v>
      </c>
      <c r="AH21" s="87">
        <f t="shared" si="4"/>
        <v>0</v>
      </c>
      <c r="AI21" s="87">
        <f t="shared" si="4"/>
        <v>0</v>
      </c>
      <c r="AJ21" s="87">
        <f t="shared" si="4"/>
        <v>0</v>
      </c>
      <c r="AK21" s="87">
        <f t="shared" si="4"/>
        <v>0</v>
      </c>
      <c r="AL21" s="88">
        <f t="shared" si="4"/>
        <v>0</v>
      </c>
    </row>
    <row r="22" spans="1:38" ht="25.05" customHeight="1">
      <c r="A22" s="16"/>
      <c r="B22" s="5" t="s">
        <v>38</v>
      </c>
      <c r="C22" s="122">
        <v>3920</v>
      </c>
      <c r="D22" s="90">
        <v>3042</v>
      </c>
      <c r="E22" s="90">
        <v>1</v>
      </c>
      <c r="F22" s="59">
        <f>SUM(C22:E22)</f>
        <v>6963</v>
      </c>
      <c r="G22" s="90">
        <v>21629</v>
      </c>
      <c r="H22" s="90">
        <v>6963</v>
      </c>
      <c r="I22" s="90">
        <v>8093178.5515049994</v>
      </c>
      <c r="J22" s="90">
        <v>300718.29256666894</v>
      </c>
      <c r="K22" s="90">
        <v>4013919.0729399999</v>
      </c>
      <c r="L22" s="90">
        <v>3384620.3876670003</v>
      </c>
      <c r="M22" s="90">
        <v>1864.3351070000001</v>
      </c>
      <c r="N22" s="73">
        <f>SUM(K22:M22)</f>
        <v>7400403.7957139993</v>
      </c>
      <c r="O22" s="90">
        <v>300191.81770466891</v>
      </c>
      <c r="P22" s="90">
        <v>6697504.3243288621</v>
      </c>
      <c r="Q22" s="90">
        <v>6509236.381346344</v>
      </c>
      <c r="R22" s="90">
        <v>2515229.6940090004</v>
      </c>
      <c r="S22" s="90">
        <v>2252326.2959909998</v>
      </c>
      <c r="T22" s="90">
        <v>0</v>
      </c>
      <c r="U22" s="59">
        <f>SUM(R22:T22)</f>
        <v>4767555.99</v>
      </c>
      <c r="V22" s="90">
        <v>2515229.6940090004</v>
      </c>
      <c r="W22" s="90">
        <v>2252326.2959909998</v>
      </c>
      <c r="X22" s="90">
        <v>0</v>
      </c>
      <c r="Y22" s="59">
        <f>SUM(V22:X22)</f>
        <v>4767555.99</v>
      </c>
      <c r="Z22" s="90">
        <v>3534658.0051300004</v>
      </c>
      <c r="AA22" s="91">
        <v>3534658.0051300004</v>
      </c>
      <c r="AC22" s="89">
        <v>0</v>
      </c>
      <c r="AD22" s="90">
        <v>0</v>
      </c>
      <c r="AE22" s="90">
        <v>0</v>
      </c>
      <c r="AF22" s="90">
        <v>0</v>
      </c>
      <c r="AG22" s="90">
        <v>0</v>
      </c>
      <c r="AH22" s="90">
        <v>0</v>
      </c>
      <c r="AI22" s="90">
        <v>0</v>
      </c>
      <c r="AJ22" s="90">
        <v>0</v>
      </c>
      <c r="AK22" s="90">
        <v>0</v>
      </c>
      <c r="AL22" s="91">
        <v>0</v>
      </c>
    </row>
    <row r="23" spans="1:38" ht="25.05" customHeight="1" thickBot="1">
      <c r="A23" s="18"/>
      <c r="B23" s="39" t="s">
        <v>39</v>
      </c>
      <c r="C23" s="27">
        <v>0</v>
      </c>
      <c r="D23" s="56">
        <v>0</v>
      </c>
      <c r="E23" s="56">
        <v>0</v>
      </c>
      <c r="F23" s="56">
        <f>SUM(C23:E23)</f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3">
        <f>SUM(K23:M23)</f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f>SUM(R23:T23)</f>
        <v>0</v>
      </c>
      <c r="V23" s="56">
        <v>0</v>
      </c>
      <c r="W23" s="56">
        <v>0</v>
      </c>
      <c r="X23" s="56">
        <v>0</v>
      </c>
      <c r="Y23" s="56">
        <f>SUM(V23:X23)</f>
        <v>0</v>
      </c>
      <c r="Z23" s="56">
        <v>0</v>
      </c>
      <c r="AA23" s="130">
        <v>0</v>
      </c>
      <c r="AC23" s="129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130">
        <v>0</v>
      </c>
    </row>
    <row r="24" spans="1:38" ht="25.05" customHeight="1" thickBot="1">
      <c r="A24" s="12" t="s">
        <v>40</v>
      </c>
      <c r="B24" s="3" t="s">
        <v>41</v>
      </c>
      <c r="C24" s="28">
        <f t="shared" ref="C24:AA24" si="5">SUM(C25:C27)</f>
        <v>6106</v>
      </c>
      <c r="D24" s="111">
        <f t="shared" si="5"/>
        <v>203277</v>
      </c>
      <c r="E24" s="111">
        <f t="shared" si="5"/>
        <v>1</v>
      </c>
      <c r="F24" s="67">
        <f t="shared" si="5"/>
        <v>209384</v>
      </c>
      <c r="G24" s="111">
        <f t="shared" si="5"/>
        <v>90025</v>
      </c>
      <c r="H24" s="111">
        <f t="shared" si="5"/>
        <v>209342</v>
      </c>
      <c r="I24" s="111">
        <f t="shared" si="5"/>
        <v>2066813.801808334</v>
      </c>
      <c r="J24" s="111">
        <f t="shared" si="5"/>
        <v>288965.7351247422</v>
      </c>
      <c r="K24" s="111">
        <f t="shared" si="5"/>
        <v>901014.86912688846</v>
      </c>
      <c r="L24" s="111">
        <f t="shared" si="5"/>
        <v>1022052.3684311116</v>
      </c>
      <c r="M24" s="111">
        <f t="shared" si="5"/>
        <v>216.83568</v>
      </c>
      <c r="N24" s="14">
        <f t="shared" si="5"/>
        <v>1923284.0732379998</v>
      </c>
      <c r="O24" s="111">
        <f t="shared" si="5"/>
        <v>288965.7351247422</v>
      </c>
      <c r="P24" s="111">
        <f t="shared" si="5"/>
        <v>1709875.8298027932</v>
      </c>
      <c r="Q24" s="111">
        <f t="shared" si="5"/>
        <v>1565653.8737525037</v>
      </c>
      <c r="R24" s="111">
        <f t="shared" si="5"/>
        <v>498292.51888399979</v>
      </c>
      <c r="S24" s="111">
        <f t="shared" si="5"/>
        <v>524080.65111600014</v>
      </c>
      <c r="T24" s="111">
        <f t="shared" si="5"/>
        <v>0</v>
      </c>
      <c r="U24" s="67">
        <f t="shared" si="5"/>
        <v>1022373.1699999999</v>
      </c>
      <c r="V24" s="111">
        <f t="shared" si="5"/>
        <v>430109.6588839998</v>
      </c>
      <c r="W24" s="111">
        <f t="shared" si="5"/>
        <v>524080.65111600014</v>
      </c>
      <c r="X24" s="111">
        <f t="shared" si="5"/>
        <v>0</v>
      </c>
      <c r="Y24" s="67">
        <f t="shared" si="5"/>
        <v>954190.30999999994</v>
      </c>
      <c r="Z24" s="111">
        <f t="shared" si="5"/>
        <v>943365.75</v>
      </c>
      <c r="AA24" s="112">
        <f t="shared" si="5"/>
        <v>996250.21</v>
      </c>
      <c r="AC24" s="110">
        <f t="shared" ref="AC24:AL24" si="6">SUM(AC25:AC27)</f>
        <v>403.00848000000002</v>
      </c>
      <c r="AD24" s="111">
        <f t="shared" si="6"/>
        <v>0</v>
      </c>
      <c r="AE24" s="111">
        <f t="shared" si="6"/>
        <v>403.00848000000002</v>
      </c>
      <c r="AF24" s="111">
        <f t="shared" si="6"/>
        <v>0</v>
      </c>
      <c r="AG24" s="111">
        <f t="shared" si="6"/>
        <v>837.90410413801465</v>
      </c>
      <c r="AH24" s="111">
        <f t="shared" si="6"/>
        <v>837.90410413801465</v>
      </c>
      <c r="AI24" s="111">
        <f t="shared" si="6"/>
        <v>0</v>
      </c>
      <c r="AJ24" s="111">
        <f t="shared" si="6"/>
        <v>0</v>
      </c>
      <c r="AK24" s="111">
        <f t="shared" si="6"/>
        <v>0</v>
      </c>
      <c r="AL24" s="112">
        <f t="shared" si="6"/>
        <v>0</v>
      </c>
    </row>
    <row r="25" spans="1:38" ht="25.05" customHeight="1">
      <c r="A25" s="16"/>
      <c r="B25" s="5" t="s">
        <v>42</v>
      </c>
      <c r="C25" s="122">
        <v>2047</v>
      </c>
      <c r="D25" s="90">
        <v>199445</v>
      </c>
      <c r="E25" s="90">
        <v>0</v>
      </c>
      <c r="F25" s="59">
        <f>SUM(C25:E25)</f>
        <v>201492</v>
      </c>
      <c r="G25" s="90">
        <v>65844</v>
      </c>
      <c r="H25" s="90">
        <v>201492</v>
      </c>
      <c r="I25" s="90">
        <v>541987.33333333372</v>
      </c>
      <c r="J25" s="90">
        <v>0</v>
      </c>
      <c r="K25" s="90">
        <v>18566.938888888515</v>
      </c>
      <c r="L25" s="90">
        <v>523420.11111111153</v>
      </c>
      <c r="M25" s="90">
        <v>0</v>
      </c>
      <c r="N25" s="73">
        <f>SUM(K25:M25)</f>
        <v>541987.05000000005</v>
      </c>
      <c r="O25" s="90">
        <v>0</v>
      </c>
      <c r="P25" s="90">
        <v>549915.08206845238</v>
      </c>
      <c r="Q25" s="90">
        <v>549915.08206845238</v>
      </c>
      <c r="R25" s="90">
        <v>1687.4249999999156</v>
      </c>
      <c r="S25" s="90">
        <v>77104.215000000069</v>
      </c>
      <c r="T25" s="90">
        <v>0</v>
      </c>
      <c r="U25" s="59">
        <f>SUM(R25:T25)</f>
        <v>78791.639999999985</v>
      </c>
      <c r="V25" s="90">
        <v>1687.4249999999156</v>
      </c>
      <c r="W25" s="90">
        <v>77104.215000000069</v>
      </c>
      <c r="X25" s="90">
        <v>0</v>
      </c>
      <c r="Y25" s="59">
        <f>SUM(V25:X25)</f>
        <v>78791.639999999985</v>
      </c>
      <c r="Z25" s="90">
        <v>51693.22</v>
      </c>
      <c r="AA25" s="91">
        <v>51693.22</v>
      </c>
      <c r="AC25" s="89">
        <v>0</v>
      </c>
      <c r="AD25" s="90">
        <v>0</v>
      </c>
      <c r="AE25" s="90">
        <v>0</v>
      </c>
      <c r="AF25" s="90">
        <v>0</v>
      </c>
      <c r="AG25" s="90">
        <v>0</v>
      </c>
      <c r="AH25" s="90">
        <v>0</v>
      </c>
      <c r="AI25" s="90">
        <v>0</v>
      </c>
      <c r="AJ25" s="90">
        <v>0</v>
      </c>
      <c r="AK25" s="90">
        <v>0</v>
      </c>
      <c r="AL25" s="91">
        <v>0</v>
      </c>
    </row>
    <row r="26" spans="1:38" ht="25.05" customHeight="1">
      <c r="A26" s="17"/>
      <c r="B26" s="6" t="s">
        <v>3</v>
      </c>
      <c r="C26" s="29">
        <v>4018</v>
      </c>
      <c r="D26" s="57">
        <v>3831</v>
      </c>
      <c r="E26" s="57">
        <v>1</v>
      </c>
      <c r="F26" s="57">
        <f>SUM(C26:E26)</f>
        <v>7850</v>
      </c>
      <c r="G26" s="57">
        <v>24034</v>
      </c>
      <c r="H26" s="57">
        <v>7850</v>
      </c>
      <c r="I26" s="57">
        <v>1274389.2772910001</v>
      </c>
      <c r="J26" s="57">
        <v>66498.309301559202</v>
      </c>
      <c r="K26" s="57">
        <v>674313.72602199996</v>
      </c>
      <c r="L26" s="57">
        <v>491365.50731999998</v>
      </c>
      <c r="M26" s="57">
        <v>216.83568</v>
      </c>
      <c r="N26" s="54">
        <f>SUM(K26:M26)</f>
        <v>1165896.0690219998</v>
      </c>
      <c r="O26" s="57">
        <v>66498.309301559202</v>
      </c>
      <c r="P26" s="57">
        <v>973858.3219492319</v>
      </c>
      <c r="Q26" s="57">
        <v>947498.51000176824</v>
      </c>
      <c r="R26" s="57">
        <v>360239.43388399994</v>
      </c>
      <c r="S26" s="57">
        <v>446976.43611600006</v>
      </c>
      <c r="T26" s="57">
        <v>0</v>
      </c>
      <c r="U26" s="57">
        <f>SUM(R26:T26)</f>
        <v>807215.87</v>
      </c>
      <c r="V26" s="57">
        <v>360239.43388399994</v>
      </c>
      <c r="W26" s="57">
        <v>446976.43611600006</v>
      </c>
      <c r="X26" s="57">
        <v>0</v>
      </c>
      <c r="Y26" s="57">
        <f>SUM(V26:X26)</f>
        <v>807215.87</v>
      </c>
      <c r="Z26" s="57">
        <v>898541.46</v>
      </c>
      <c r="AA26" s="126">
        <v>898541.46</v>
      </c>
      <c r="AC26" s="125">
        <v>403.00848000000002</v>
      </c>
      <c r="AD26" s="57">
        <v>0</v>
      </c>
      <c r="AE26" s="57">
        <v>403.00848000000002</v>
      </c>
      <c r="AF26" s="57">
        <v>0</v>
      </c>
      <c r="AG26" s="57">
        <v>837.90410413801465</v>
      </c>
      <c r="AH26" s="57">
        <v>837.90410413801465</v>
      </c>
      <c r="AI26" s="57">
        <v>0</v>
      </c>
      <c r="AJ26" s="57">
        <v>0</v>
      </c>
      <c r="AK26" s="57">
        <v>0</v>
      </c>
      <c r="AL26" s="126">
        <v>0</v>
      </c>
    </row>
    <row r="27" spans="1:38" ht="25.05" customHeight="1" thickBot="1">
      <c r="A27" s="18"/>
      <c r="B27" s="39" t="s">
        <v>43</v>
      </c>
      <c r="C27" s="30">
        <v>41</v>
      </c>
      <c r="D27" s="116">
        <v>1</v>
      </c>
      <c r="E27" s="116">
        <v>0</v>
      </c>
      <c r="F27" s="68">
        <f>SUM(C27:E27)</f>
        <v>42</v>
      </c>
      <c r="G27" s="116">
        <v>147</v>
      </c>
      <c r="H27" s="45"/>
      <c r="I27" s="116">
        <v>250437.191184</v>
      </c>
      <c r="J27" s="116">
        <v>222467.425823183</v>
      </c>
      <c r="K27" s="116">
        <v>208134.20421599998</v>
      </c>
      <c r="L27" s="116">
        <v>7266.75</v>
      </c>
      <c r="M27" s="116">
        <v>0</v>
      </c>
      <c r="N27" s="80">
        <f>SUM(K27:M27)</f>
        <v>215400.95421599998</v>
      </c>
      <c r="O27" s="116">
        <v>222467.425823183</v>
      </c>
      <c r="P27" s="116">
        <v>186102.42578510888</v>
      </c>
      <c r="Q27" s="116">
        <v>68240.281682283268</v>
      </c>
      <c r="R27" s="116">
        <v>136365.65999999995</v>
      </c>
      <c r="S27" s="116">
        <v>0</v>
      </c>
      <c r="T27" s="116">
        <v>0</v>
      </c>
      <c r="U27" s="68">
        <f>SUM(R27:T27)</f>
        <v>136365.65999999995</v>
      </c>
      <c r="V27" s="116">
        <v>68182.79999999993</v>
      </c>
      <c r="W27" s="116">
        <v>0</v>
      </c>
      <c r="X27" s="116">
        <v>0</v>
      </c>
      <c r="Y27" s="68">
        <f>SUM(V27:X27)</f>
        <v>68182.79999999993</v>
      </c>
      <c r="Z27" s="116">
        <v>-6868.9299999999785</v>
      </c>
      <c r="AA27" s="117">
        <v>46015.530000000072</v>
      </c>
      <c r="AC27" s="121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7">
        <v>0</v>
      </c>
    </row>
    <row r="28" spans="1:38" ht="25.05" customHeight="1" thickBot="1">
      <c r="A28" s="12" t="s">
        <v>44</v>
      </c>
      <c r="B28" s="3" t="s">
        <v>4</v>
      </c>
      <c r="C28" s="26">
        <v>0</v>
      </c>
      <c r="D28" s="108">
        <v>0</v>
      </c>
      <c r="E28" s="108">
        <v>0</v>
      </c>
      <c r="F28" s="66">
        <f>SUM(C28:E28)</f>
        <v>0</v>
      </c>
      <c r="G28" s="108">
        <v>1</v>
      </c>
      <c r="H28" s="48"/>
      <c r="I28" s="108">
        <v>0</v>
      </c>
      <c r="J28" s="108">
        <v>1234.0737794777999</v>
      </c>
      <c r="K28" s="108">
        <v>0</v>
      </c>
      <c r="L28" s="108">
        <v>0</v>
      </c>
      <c r="M28" s="108">
        <v>0</v>
      </c>
      <c r="N28" s="79">
        <f>SUM(K28:M28)</f>
        <v>0</v>
      </c>
      <c r="O28" s="108">
        <v>1234.0737794777999</v>
      </c>
      <c r="P28" s="108">
        <v>8293.5623704931513</v>
      </c>
      <c r="Q28" s="108">
        <v>3506.8180220272288</v>
      </c>
      <c r="R28" s="108">
        <v>0</v>
      </c>
      <c r="S28" s="108">
        <v>0</v>
      </c>
      <c r="T28" s="108">
        <v>0</v>
      </c>
      <c r="U28" s="66">
        <f>SUM(R28:T28)</f>
        <v>0</v>
      </c>
      <c r="V28" s="108">
        <v>0</v>
      </c>
      <c r="W28" s="108">
        <v>0</v>
      </c>
      <c r="X28" s="108">
        <v>0</v>
      </c>
      <c r="Y28" s="66">
        <f>SUM(V28:X28)</f>
        <v>0</v>
      </c>
      <c r="Z28" s="108">
        <v>0</v>
      </c>
      <c r="AA28" s="109">
        <v>0</v>
      </c>
      <c r="AC28" s="107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9">
        <v>0</v>
      </c>
    </row>
    <row r="29" spans="1:38" ht="25.05" customHeight="1" thickBot="1">
      <c r="A29" s="19" t="s">
        <v>45</v>
      </c>
      <c r="B29" s="40" t="s">
        <v>12</v>
      </c>
      <c r="C29" s="31">
        <v>1</v>
      </c>
      <c r="D29" s="13">
        <v>0</v>
      </c>
      <c r="E29" s="13">
        <v>0</v>
      </c>
      <c r="F29" s="69">
        <f>SUM(C29:E29)</f>
        <v>1</v>
      </c>
      <c r="G29" s="13">
        <v>1</v>
      </c>
      <c r="H29" s="49">
        <v>1</v>
      </c>
      <c r="I29" s="13">
        <v>2716.5629399999998</v>
      </c>
      <c r="J29" s="13">
        <v>2716.5629399999998</v>
      </c>
      <c r="K29" s="13">
        <v>2716.5629399999998</v>
      </c>
      <c r="L29" s="13">
        <v>0</v>
      </c>
      <c r="M29" s="13">
        <v>0</v>
      </c>
      <c r="N29" s="81">
        <f>SUM(K29:M29)</f>
        <v>2716.5629399999998</v>
      </c>
      <c r="O29" s="13">
        <v>2716.5629399999998</v>
      </c>
      <c r="P29" s="13">
        <v>669.8374372602741</v>
      </c>
      <c r="Q29" s="13">
        <v>-2.3395700598030089E-3</v>
      </c>
      <c r="R29" s="13">
        <v>0</v>
      </c>
      <c r="S29" s="13">
        <v>0</v>
      </c>
      <c r="T29" s="13">
        <v>0</v>
      </c>
      <c r="U29" s="69">
        <f>SUM(R29:T29)</f>
        <v>0</v>
      </c>
      <c r="V29" s="13">
        <v>0</v>
      </c>
      <c r="W29" s="13">
        <v>0</v>
      </c>
      <c r="X29" s="13">
        <v>0</v>
      </c>
      <c r="Y29" s="69">
        <f>SUM(V29:X29)</f>
        <v>0</v>
      </c>
      <c r="Z29" s="13">
        <v>0</v>
      </c>
      <c r="AA29" s="20">
        <v>0</v>
      </c>
      <c r="AC29" s="51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20">
        <v>0</v>
      </c>
    </row>
    <row r="30" spans="1:38" ht="36.6" thickBot="1">
      <c r="A30" s="12" t="s">
        <v>46</v>
      </c>
      <c r="B30" s="3" t="s">
        <v>47</v>
      </c>
      <c r="C30" s="28">
        <f>SUM(C31:C32)</f>
        <v>0</v>
      </c>
      <c r="D30" s="111">
        <f>SUM(D31:D32)</f>
        <v>0</v>
      </c>
      <c r="E30" s="111">
        <f>SUM(E31:E32)</f>
        <v>0</v>
      </c>
      <c r="F30" s="67">
        <f>SUM(F31:F32)</f>
        <v>0</v>
      </c>
      <c r="G30" s="111">
        <f>SUM(G31:G32)</f>
        <v>0</v>
      </c>
      <c r="H30" s="44"/>
      <c r="I30" s="111">
        <f t="shared" ref="I30:AA30" si="7">SUM(I31:I32)</f>
        <v>0</v>
      </c>
      <c r="J30" s="111">
        <f t="shared" si="7"/>
        <v>0</v>
      </c>
      <c r="K30" s="111">
        <f t="shared" si="7"/>
        <v>0</v>
      </c>
      <c r="L30" s="111">
        <f t="shared" si="7"/>
        <v>0</v>
      </c>
      <c r="M30" s="111">
        <f t="shared" si="7"/>
        <v>0</v>
      </c>
      <c r="N30" s="14">
        <f t="shared" si="7"/>
        <v>0</v>
      </c>
      <c r="O30" s="111">
        <f t="shared" si="7"/>
        <v>0</v>
      </c>
      <c r="P30" s="111">
        <f t="shared" si="7"/>
        <v>0</v>
      </c>
      <c r="Q30" s="111">
        <f t="shared" si="7"/>
        <v>0</v>
      </c>
      <c r="R30" s="111">
        <f t="shared" si="7"/>
        <v>0</v>
      </c>
      <c r="S30" s="111">
        <f t="shared" si="7"/>
        <v>0</v>
      </c>
      <c r="T30" s="111">
        <f t="shared" si="7"/>
        <v>0</v>
      </c>
      <c r="U30" s="67">
        <f t="shared" si="7"/>
        <v>0</v>
      </c>
      <c r="V30" s="111">
        <f t="shared" si="7"/>
        <v>0</v>
      </c>
      <c r="W30" s="111">
        <f t="shared" si="7"/>
        <v>0</v>
      </c>
      <c r="X30" s="111">
        <f t="shared" si="7"/>
        <v>0</v>
      </c>
      <c r="Y30" s="67">
        <f t="shared" si="7"/>
        <v>0</v>
      </c>
      <c r="Z30" s="111">
        <f t="shared" si="7"/>
        <v>0</v>
      </c>
      <c r="AA30" s="112">
        <f t="shared" si="7"/>
        <v>0</v>
      </c>
      <c r="AC30" s="110">
        <f t="shared" ref="AC30:AL30" si="8">SUM(AC31:AC32)</f>
        <v>0</v>
      </c>
      <c r="AD30" s="111">
        <f t="shared" si="8"/>
        <v>0</v>
      </c>
      <c r="AE30" s="111">
        <f t="shared" si="8"/>
        <v>0</v>
      </c>
      <c r="AF30" s="111">
        <f t="shared" si="8"/>
        <v>0</v>
      </c>
      <c r="AG30" s="111">
        <f t="shared" si="8"/>
        <v>0</v>
      </c>
      <c r="AH30" s="111">
        <f t="shared" si="8"/>
        <v>0</v>
      </c>
      <c r="AI30" s="111">
        <f t="shared" si="8"/>
        <v>0</v>
      </c>
      <c r="AJ30" s="111">
        <f t="shared" si="8"/>
        <v>0</v>
      </c>
      <c r="AK30" s="111">
        <f t="shared" si="8"/>
        <v>0</v>
      </c>
      <c r="AL30" s="112">
        <f t="shared" si="8"/>
        <v>0</v>
      </c>
    </row>
    <row r="31" spans="1:38" ht="27.6">
      <c r="A31" s="16"/>
      <c r="B31" s="5" t="s">
        <v>48</v>
      </c>
      <c r="C31" s="32">
        <v>0</v>
      </c>
      <c r="D31" s="58">
        <v>0</v>
      </c>
      <c r="E31" s="58">
        <v>0</v>
      </c>
      <c r="F31" s="58">
        <f>SUM(C31:E31)</f>
        <v>0</v>
      </c>
      <c r="G31" s="58">
        <v>0</v>
      </c>
      <c r="H31" s="43"/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5">
        <f>SUM(K31:M31)</f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f>SUM(R31:T31)</f>
        <v>0</v>
      </c>
      <c r="V31" s="58">
        <v>0</v>
      </c>
      <c r="W31" s="58">
        <v>0</v>
      </c>
      <c r="X31" s="58">
        <v>0</v>
      </c>
      <c r="Y31" s="58">
        <f>SUM(V31:X31)</f>
        <v>0</v>
      </c>
      <c r="Z31" s="58">
        <v>0</v>
      </c>
      <c r="AA31" s="128">
        <v>0</v>
      </c>
      <c r="AC31" s="127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128">
        <v>0</v>
      </c>
    </row>
    <row r="32" spans="1:38" ht="42" thickBot="1">
      <c r="A32" s="18"/>
      <c r="B32" s="39" t="s">
        <v>49</v>
      </c>
      <c r="C32" s="27">
        <v>0</v>
      </c>
      <c r="D32" s="56">
        <v>0</v>
      </c>
      <c r="E32" s="56">
        <v>0</v>
      </c>
      <c r="F32" s="56">
        <f>SUM(C32:E32)</f>
        <v>0</v>
      </c>
      <c r="G32" s="56">
        <v>0</v>
      </c>
      <c r="H32" s="124"/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3">
        <f>SUM(K32:M32)</f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f>SUM(R32:T32)</f>
        <v>0</v>
      </c>
      <c r="V32" s="56">
        <v>0</v>
      </c>
      <c r="W32" s="56">
        <v>0</v>
      </c>
      <c r="X32" s="56">
        <v>0</v>
      </c>
      <c r="Y32" s="56">
        <f>SUM(V32:X32)</f>
        <v>0</v>
      </c>
      <c r="Z32" s="56">
        <v>0</v>
      </c>
      <c r="AA32" s="130">
        <v>0</v>
      </c>
      <c r="AC32" s="129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130">
        <v>0</v>
      </c>
    </row>
    <row r="33" spans="1:38" ht="24.6" thickBot="1">
      <c r="A33" s="12" t="s">
        <v>50</v>
      </c>
      <c r="B33" s="3" t="s">
        <v>13</v>
      </c>
      <c r="C33" s="26">
        <v>2</v>
      </c>
      <c r="D33" s="108">
        <v>0</v>
      </c>
      <c r="E33" s="108">
        <v>0</v>
      </c>
      <c r="F33" s="66">
        <f>SUM(C33:E33)</f>
        <v>2</v>
      </c>
      <c r="G33" s="108">
        <v>7</v>
      </c>
      <c r="H33" s="108">
        <v>2</v>
      </c>
      <c r="I33" s="108">
        <v>95804.785199999998</v>
      </c>
      <c r="J33" s="108">
        <v>87427.685780055603</v>
      </c>
      <c r="K33" s="108">
        <v>95804.785199999998</v>
      </c>
      <c r="L33" s="108">
        <v>0</v>
      </c>
      <c r="M33" s="108">
        <v>0</v>
      </c>
      <c r="N33" s="79">
        <f>SUM(K33:M33)</f>
        <v>95804.785199999998</v>
      </c>
      <c r="O33" s="108">
        <v>87427.685780055603</v>
      </c>
      <c r="P33" s="108">
        <v>68612.712500085152</v>
      </c>
      <c r="Q33" s="108">
        <v>21868.180410544475</v>
      </c>
      <c r="R33" s="108">
        <v>0</v>
      </c>
      <c r="S33" s="108">
        <v>0</v>
      </c>
      <c r="T33" s="108">
        <v>0</v>
      </c>
      <c r="U33" s="66">
        <f>SUM(R33:T33)</f>
        <v>0</v>
      </c>
      <c r="V33" s="108">
        <v>0</v>
      </c>
      <c r="W33" s="108">
        <v>0</v>
      </c>
      <c r="X33" s="108">
        <v>0</v>
      </c>
      <c r="Y33" s="66">
        <f>SUM(V33:X33)</f>
        <v>0</v>
      </c>
      <c r="Z33" s="108">
        <v>87323.42</v>
      </c>
      <c r="AA33" s="109">
        <v>43661.73</v>
      </c>
      <c r="AC33" s="107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9">
        <v>0</v>
      </c>
    </row>
    <row r="34" spans="1:38" ht="36.6" thickBot="1">
      <c r="A34" s="12" t="s">
        <v>51</v>
      </c>
      <c r="B34" s="3" t="s">
        <v>14</v>
      </c>
      <c r="C34" s="28">
        <f>SUM(C35:C36)</f>
        <v>0</v>
      </c>
      <c r="D34" s="111">
        <f>SUM(D35:D36)</f>
        <v>0</v>
      </c>
      <c r="E34" s="111">
        <f>SUM(E35:E36)</f>
        <v>0</v>
      </c>
      <c r="F34" s="67">
        <f>SUM(F35:F36)</f>
        <v>0</v>
      </c>
      <c r="G34" s="111">
        <f>SUM(G35:G36)</f>
        <v>0</v>
      </c>
      <c r="H34" s="45"/>
      <c r="I34" s="111">
        <f t="shared" ref="I34:AA34" si="9">SUM(I35:I36)</f>
        <v>0</v>
      </c>
      <c r="J34" s="111">
        <f t="shared" si="9"/>
        <v>0</v>
      </c>
      <c r="K34" s="111">
        <f t="shared" si="9"/>
        <v>0</v>
      </c>
      <c r="L34" s="111">
        <f t="shared" si="9"/>
        <v>0</v>
      </c>
      <c r="M34" s="111">
        <f t="shared" si="9"/>
        <v>0</v>
      </c>
      <c r="N34" s="14">
        <f t="shared" si="9"/>
        <v>0</v>
      </c>
      <c r="O34" s="111">
        <f t="shared" si="9"/>
        <v>0</v>
      </c>
      <c r="P34" s="111">
        <f t="shared" si="9"/>
        <v>0</v>
      </c>
      <c r="Q34" s="111">
        <f t="shared" si="9"/>
        <v>0</v>
      </c>
      <c r="R34" s="111">
        <f t="shared" si="9"/>
        <v>0</v>
      </c>
      <c r="S34" s="111">
        <f t="shared" si="9"/>
        <v>0</v>
      </c>
      <c r="T34" s="111">
        <f t="shared" si="9"/>
        <v>0</v>
      </c>
      <c r="U34" s="67">
        <f t="shared" si="9"/>
        <v>0</v>
      </c>
      <c r="V34" s="111">
        <f t="shared" si="9"/>
        <v>0</v>
      </c>
      <c r="W34" s="111">
        <f t="shared" si="9"/>
        <v>0</v>
      </c>
      <c r="X34" s="111">
        <f t="shared" si="9"/>
        <v>0</v>
      </c>
      <c r="Y34" s="67">
        <f t="shared" si="9"/>
        <v>0</v>
      </c>
      <c r="Z34" s="111">
        <f t="shared" si="9"/>
        <v>0</v>
      </c>
      <c r="AA34" s="112">
        <f t="shared" si="9"/>
        <v>0</v>
      </c>
      <c r="AC34" s="110">
        <f t="shared" ref="AC34:AL34" si="10">SUM(AC35:AC36)</f>
        <v>0</v>
      </c>
      <c r="AD34" s="111">
        <f t="shared" si="10"/>
        <v>0</v>
      </c>
      <c r="AE34" s="111">
        <f t="shared" si="10"/>
        <v>0</v>
      </c>
      <c r="AF34" s="111">
        <f t="shared" si="10"/>
        <v>0</v>
      </c>
      <c r="AG34" s="111">
        <f t="shared" si="10"/>
        <v>0</v>
      </c>
      <c r="AH34" s="111">
        <f t="shared" si="10"/>
        <v>0</v>
      </c>
      <c r="AI34" s="111">
        <f t="shared" si="10"/>
        <v>0</v>
      </c>
      <c r="AJ34" s="111">
        <f t="shared" si="10"/>
        <v>0</v>
      </c>
      <c r="AK34" s="111">
        <f t="shared" si="10"/>
        <v>0</v>
      </c>
      <c r="AL34" s="112">
        <f t="shared" si="10"/>
        <v>0</v>
      </c>
    </row>
    <row r="35" spans="1:38" ht="27.6">
      <c r="A35" s="16"/>
      <c r="B35" s="7" t="s">
        <v>52</v>
      </c>
      <c r="C35" s="24">
        <v>0</v>
      </c>
      <c r="D35" s="102">
        <v>0</v>
      </c>
      <c r="E35" s="102">
        <v>0</v>
      </c>
      <c r="F35" s="64">
        <f>SUM(C35:E35)</f>
        <v>0</v>
      </c>
      <c r="G35" s="102">
        <v>0</v>
      </c>
      <c r="H35" s="46"/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77">
        <f>SUM(K35:M35)</f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64">
        <f>SUM(R35:T35)</f>
        <v>0</v>
      </c>
      <c r="V35" s="102">
        <v>0</v>
      </c>
      <c r="W35" s="102">
        <v>0</v>
      </c>
      <c r="X35" s="102">
        <v>0</v>
      </c>
      <c r="Y35" s="64">
        <f>SUM(V35:X35)</f>
        <v>0</v>
      </c>
      <c r="Z35" s="102">
        <v>0</v>
      </c>
      <c r="AA35" s="103">
        <v>0</v>
      </c>
      <c r="AC35" s="101">
        <v>0</v>
      </c>
      <c r="AD35" s="102">
        <v>0</v>
      </c>
      <c r="AE35" s="102">
        <v>0</v>
      </c>
      <c r="AF35" s="102">
        <v>0</v>
      </c>
      <c r="AG35" s="102">
        <v>0</v>
      </c>
      <c r="AH35" s="102">
        <v>0</v>
      </c>
      <c r="AI35" s="102">
        <v>0</v>
      </c>
      <c r="AJ35" s="102">
        <v>0</v>
      </c>
      <c r="AK35" s="102">
        <v>0</v>
      </c>
      <c r="AL35" s="103">
        <v>0</v>
      </c>
    </row>
    <row r="36" spans="1:38" ht="42" thickBot="1">
      <c r="A36" s="18"/>
      <c r="B36" s="39" t="s">
        <v>53</v>
      </c>
      <c r="C36" s="27">
        <v>0</v>
      </c>
      <c r="D36" s="56">
        <v>0</v>
      </c>
      <c r="E36" s="56">
        <v>0</v>
      </c>
      <c r="F36" s="56">
        <f>SUM(C36:E36)</f>
        <v>0</v>
      </c>
      <c r="G36" s="56">
        <v>0</v>
      </c>
      <c r="H36" s="50"/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3">
        <f>SUM(K36:M36)</f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f>SUM(R36:T36)</f>
        <v>0</v>
      </c>
      <c r="V36" s="56">
        <v>0</v>
      </c>
      <c r="W36" s="56">
        <v>0</v>
      </c>
      <c r="X36" s="56">
        <v>0</v>
      </c>
      <c r="Y36" s="56">
        <f>SUM(V36:X36)</f>
        <v>0</v>
      </c>
      <c r="Z36" s="56">
        <v>0</v>
      </c>
      <c r="AA36" s="130">
        <v>0</v>
      </c>
      <c r="AC36" s="129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130">
        <v>0</v>
      </c>
    </row>
    <row r="37" spans="1:38" ht="15" thickBot="1">
      <c r="A37" s="12" t="s">
        <v>54</v>
      </c>
      <c r="B37" s="3" t="s">
        <v>5</v>
      </c>
      <c r="C37" s="33">
        <v>2045</v>
      </c>
      <c r="D37" s="114">
        <v>87</v>
      </c>
      <c r="E37" s="114">
        <v>0</v>
      </c>
      <c r="F37" s="70">
        <f>SUM(C37:E37)</f>
        <v>2132</v>
      </c>
      <c r="G37" s="114">
        <v>1523</v>
      </c>
      <c r="H37" s="47"/>
      <c r="I37" s="114">
        <v>1034020.9004409999</v>
      </c>
      <c r="J37" s="114">
        <v>1006087.6379327473</v>
      </c>
      <c r="K37" s="114">
        <v>1025526.3679889999</v>
      </c>
      <c r="L37" s="114">
        <v>7874.8803939999998</v>
      </c>
      <c r="M37" s="114">
        <v>0</v>
      </c>
      <c r="N37" s="82">
        <f>SUM(K37:M37)</f>
        <v>1033401.2483829999</v>
      </c>
      <c r="O37" s="114">
        <v>1006087.6379327473</v>
      </c>
      <c r="P37" s="114">
        <v>751771.16247323353</v>
      </c>
      <c r="Q37" s="114">
        <v>213043.09722484474</v>
      </c>
      <c r="R37" s="114">
        <v>389543.98857899866</v>
      </c>
      <c r="S37" s="114">
        <v>9612.6214209999998</v>
      </c>
      <c r="T37" s="114">
        <v>0</v>
      </c>
      <c r="U37" s="70">
        <f>SUM(R37:T37)</f>
        <v>399156.60999999865</v>
      </c>
      <c r="V37" s="114">
        <v>89367.535799662757</v>
      </c>
      <c r="W37" s="114">
        <v>1637.6942003369941</v>
      </c>
      <c r="X37" s="114">
        <v>0</v>
      </c>
      <c r="Y37" s="70">
        <f>SUM(V37:X37)</f>
        <v>91005.229999999749</v>
      </c>
      <c r="Z37" s="114">
        <v>135657.11999999866</v>
      </c>
      <c r="AA37" s="115">
        <v>49890.059999999779</v>
      </c>
      <c r="AC37" s="113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5">
        <v>0</v>
      </c>
    </row>
    <row r="38" spans="1:38" ht="24.6" thickBot="1">
      <c r="A38" s="12" t="s">
        <v>55</v>
      </c>
      <c r="B38" s="3" t="s">
        <v>56</v>
      </c>
      <c r="C38" s="26">
        <v>6581</v>
      </c>
      <c r="D38" s="108">
        <v>5282</v>
      </c>
      <c r="E38" s="108">
        <v>0</v>
      </c>
      <c r="F38" s="66">
        <f>SUM(C38:E38)</f>
        <v>11863</v>
      </c>
      <c r="G38" s="108">
        <v>40702</v>
      </c>
      <c r="H38" s="48"/>
      <c r="I38" s="108">
        <v>4213329.0013509998</v>
      </c>
      <c r="J38" s="108">
        <v>3887766.8127481565</v>
      </c>
      <c r="K38" s="108">
        <v>3588357.267978</v>
      </c>
      <c r="L38" s="108">
        <v>490025.437423</v>
      </c>
      <c r="M38" s="108">
        <v>0</v>
      </c>
      <c r="N38" s="79">
        <f>SUM(K38:M38)</f>
        <v>4078382.7054010001</v>
      </c>
      <c r="O38" s="108">
        <v>3787488.6483590114</v>
      </c>
      <c r="P38" s="108">
        <v>3542404.8230115045</v>
      </c>
      <c r="Q38" s="108">
        <v>572899.15070649609</v>
      </c>
      <c r="R38" s="108">
        <v>683296.479544</v>
      </c>
      <c r="S38" s="108">
        <v>371957.63045600004</v>
      </c>
      <c r="T38" s="108">
        <v>0</v>
      </c>
      <c r="U38" s="66">
        <f>SUM(R38:T38)</f>
        <v>1055254.1100000001</v>
      </c>
      <c r="V38" s="108">
        <v>204521.55043002387</v>
      </c>
      <c r="W38" s="108">
        <v>93743.33956997667</v>
      </c>
      <c r="X38" s="108">
        <v>0</v>
      </c>
      <c r="Y38" s="66">
        <f>SUM(V38:X38)</f>
        <v>298264.89000000054</v>
      </c>
      <c r="Z38" s="108">
        <v>1196141.6299999999</v>
      </c>
      <c r="AA38" s="109">
        <v>141271.56699999998</v>
      </c>
      <c r="AC38" s="107">
        <v>305730.491729</v>
      </c>
      <c r="AD38" s="108">
        <v>293900.96890579211</v>
      </c>
      <c r="AE38" s="108">
        <v>305730.491729</v>
      </c>
      <c r="AF38" s="108">
        <v>293900.96890579211</v>
      </c>
      <c r="AG38" s="108">
        <v>315984.31922353955</v>
      </c>
      <c r="AH38" s="108">
        <v>15295.792871132726</v>
      </c>
      <c r="AI38" s="108">
        <v>1.2504663970958063E-11</v>
      </c>
      <c r="AJ38" s="108">
        <v>0</v>
      </c>
      <c r="AK38" s="108">
        <v>38361.129999999997</v>
      </c>
      <c r="AL38" s="109">
        <v>802.13999999999214</v>
      </c>
    </row>
    <row r="39" spans="1:38" ht="15" thickBot="1">
      <c r="A39" s="12" t="s">
        <v>57</v>
      </c>
      <c r="B39" s="3" t="s">
        <v>6</v>
      </c>
      <c r="C39" s="26">
        <v>1</v>
      </c>
      <c r="D39" s="108">
        <v>0</v>
      </c>
      <c r="E39" s="108">
        <v>0</v>
      </c>
      <c r="F39" s="66">
        <f>SUM(C39:E39)</f>
        <v>1</v>
      </c>
      <c r="G39" s="108">
        <v>4</v>
      </c>
      <c r="H39" s="48"/>
      <c r="I39" s="108">
        <v>54172.36</v>
      </c>
      <c r="J39" s="108">
        <v>0</v>
      </c>
      <c r="K39" s="108">
        <v>54172.36</v>
      </c>
      <c r="L39" s="108">
        <v>0</v>
      </c>
      <c r="M39" s="108">
        <v>0</v>
      </c>
      <c r="N39" s="79">
        <f>SUM(K39:M39)</f>
        <v>54172.36</v>
      </c>
      <c r="O39" s="108">
        <v>0</v>
      </c>
      <c r="P39" s="108">
        <v>389569.31413514982</v>
      </c>
      <c r="Q39" s="108">
        <v>15430.872122821049</v>
      </c>
      <c r="R39" s="108">
        <v>0</v>
      </c>
      <c r="S39" s="108">
        <v>0</v>
      </c>
      <c r="T39" s="108">
        <v>0</v>
      </c>
      <c r="U39" s="66">
        <f>SUM(R39:T39)</f>
        <v>0</v>
      </c>
      <c r="V39" s="108">
        <v>-9.9999997764825821E-3</v>
      </c>
      <c r="W39" s="108">
        <v>0</v>
      </c>
      <c r="X39" s="108">
        <v>0</v>
      </c>
      <c r="Y39" s="66">
        <f>SUM(V39:X39)</f>
        <v>-9.9999997764825821E-3</v>
      </c>
      <c r="Z39" s="108">
        <v>4720</v>
      </c>
      <c r="AA39" s="109">
        <v>0</v>
      </c>
      <c r="AC39" s="107">
        <v>0</v>
      </c>
      <c r="AD39" s="108">
        <v>0</v>
      </c>
      <c r="AE39" s="108">
        <v>0</v>
      </c>
      <c r="AF39" s="108">
        <v>0</v>
      </c>
      <c r="AG39" s="108">
        <v>0</v>
      </c>
      <c r="AH39" s="108">
        <v>0</v>
      </c>
      <c r="AI39" s="108">
        <v>0</v>
      </c>
      <c r="AJ39" s="108">
        <v>0</v>
      </c>
      <c r="AK39" s="108">
        <v>0</v>
      </c>
      <c r="AL39" s="109">
        <v>0</v>
      </c>
    </row>
    <row r="40" spans="1:38" ht="15" thickBot="1">
      <c r="A40" s="12" t="s">
        <v>58</v>
      </c>
      <c r="B40" s="3" t="s">
        <v>7</v>
      </c>
      <c r="C40" s="21">
        <f>SUM(C41:C43)</f>
        <v>2570</v>
      </c>
      <c r="D40" s="87">
        <f>SUM(D41:D43)</f>
        <v>13</v>
      </c>
      <c r="E40" s="87">
        <f>SUM(E41:E43)</f>
        <v>0</v>
      </c>
      <c r="F40" s="63">
        <f>SUM(F41:F43)</f>
        <v>2583</v>
      </c>
      <c r="G40" s="87">
        <f>SUM(G41:G43)</f>
        <v>4759</v>
      </c>
      <c r="H40" s="48"/>
      <c r="I40" s="87">
        <f t="shared" ref="I40:AA40" si="11">SUM(I41:I43)</f>
        <v>1351359.041</v>
      </c>
      <c r="J40" s="87">
        <f t="shared" si="11"/>
        <v>1081087.2327999999</v>
      </c>
      <c r="K40" s="87">
        <f t="shared" si="11"/>
        <v>1347637.041</v>
      </c>
      <c r="L40" s="87">
        <f t="shared" si="11"/>
        <v>3722</v>
      </c>
      <c r="M40" s="87">
        <f t="shared" si="11"/>
        <v>0</v>
      </c>
      <c r="N40" s="72">
        <f t="shared" si="11"/>
        <v>1351359.041</v>
      </c>
      <c r="O40" s="87">
        <f t="shared" si="11"/>
        <v>1081087.2327999999</v>
      </c>
      <c r="P40" s="87">
        <f t="shared" si="11"/>
        <v>1152110.453390229</v>
      </c>
      <c r="Q40" s="87">
        <f t="shared" si="11"/>
        <v>230422.09067804608</v>
      </c>
      <c r="R40" s="87">
        <f t="shared" si="11"/>
        <v>447255.13000000134</v>
      </c>
      <c r="S40" s="87">
        <f t="shared" si="11"/>
        <v>0</v>
      </c>
      <c r="T40" s="87">
        <f t="shared" si="11"/>
        <v>0</v>
      </c>
      <c r="U40" s="63">
        <f t="shared" si="11"/>
        <v>447255.13000000134</v>
      </c>
      <c r="V40" s="87">
        <f t="shared" si="11"/>
        <v>89449.390000001338</v>
      </c>
      <c r="W40" s="87">
        <f t="shared" si="11"/>
        <v>0</v>
      </c>
      <c r="X40" s="87">
        <f t="shared" si="11"/>
        <v>0</v>
      </c>
      <c r="Y40" s="63">
        <f t="shared" si="11"/>
        <v>89449.390000001338</v>
      </c>
      <c r="Z40" s="87">
        <f t="shared" si="11"/>
        <v>-820107.26</v>
      </c>
      <c r="AA40" s="88">
        <f t="shared" si="11"/>
        <v>-164021.27599999978</v>
      </c>
      <c r="AC40" s="86">
        <f t="shared" ref="AC40:AL40" si="12">SUM(AC41:AC43)</f>
        <v>0</v>
      </c>
      <c r="AD40" s="87">
        <f t="shared" si="12"/>
        <v>0</v>
      </c>
      <c r="AE40" s="87">
        <f t="shared" si="12"/>
        <v>0</v>
      </c>
      <c r="AF40" s="87">
        <f t="shared" si="12"/>
        <v>0</v>
      </c>
      <c r="AG40" s="87">
        <f t="shared" si="12"/>
        <v>0</v>
      </c>
      <c r="AH40" s="87">
        <f t="shared" si="12"/>
        <v>0</v>
      </c>
      <c r="AI40" s="87">
        <f t="shared" si="12"/>
        <v>0</v>
      </c>
      <c r="AJ40" s="87">
        <f t="shared" si="12"/>
        <v>0</v>
      </c>
      <c r="AK40" s="87">
        <f t="shared" si="12"/>
        <v>0</v>
      </c>
      <c r="AL40" s="88">
        <f t="shared" si="12"/>
        <v>0</v>
      </c>
    </row>
    <row r="41" spans="1:38" ht="27.6">
      <c r="A41" s="16"/>
      <c r="B41" s="8" t="s">
        <v>59</v>
      </c>
      <c r="C41" s="34">
        <v>3</v>
      </c>
      <c r="D41" s="119">
        <v>0</v>
      </c>
      <c r="E41" s="119">
        <v>0</v>
      </c>
      <c r="F41" s="71">
        <f>SUM(C41:E41)</f>
        <v>3</v>
      </c>
      <c r="G41" s="119">
        <v>4</v>
      </c>
      <c r="H41" s="46"/>
      <c r="I41" s="119">
        <v>31200</v>
      </c>
      <c r="J41" s="119">
        <v>24960</v>
      </c>
      <c r="K41" s="119">
        <v>31200</v>
      </c>
      <c r="L41" s="119">
        <v>0</v>
      </c>
      <c r="M41" s="119">
        <v>0</v>
      </c>
      <c r="N41" s="83">
        <f>SUM(K41:M41)</f>
        <v>31200</v>
      </c>
      <c r="O41" s="119">
        <v>24960</v>
      </c>
      <c r="P41" s="119">
        <v>5335.0319192343341</v>
      </c>
      <c r="Q41" s="119">
        <v>1067.0063838468704</v>
      </c>
      <c r="R41" s="119">
        <v>11309.4</v>
      </c>
      <c r="S41" s="119">
        <v>0</v>
      </c>
      <c r="T41" s="119">
        <v>0</v>
      </c>
      <c r="U41" s="71">
        <f>SUM(R41:T41)</f>
        <v>11309.4</v>
      </c>
      <c r="V41" s="119">
        <v>2261.8899999999994</v>
      </c>
      <c r="W41" s="119">
        <v>0</v>
      </c>
      <c r="X41" s="119">
        <v>0</v>
      </c>
      <c r="Y41" s="71">
        <f>SUM(V41:X41)</f>
        <v>2261.8899999999994</v>
      </c>
      <c r="Z41" s="119">
        <v>0</v>
      </c>
      <c r="AA41" s="120">
        <v>1.0000000000218279E-2</v>
      </c>
      <c r="AC41" s="118">
        <v>0</v>
      </c>
      <c r="AD41" s="119">
        <v>0</v>
      </c>
      <c r="AE41" s="119">
        <v>0</v>
      </c>
      <c r="AF41" s="119">
        <v>0</v>
      </c>
      <c r="AG41" s="119">
        <v>0</v>
      </c>
      <c r="AH41" s="119">
        <v>0</v>
      </c>
      <c r="AI41" s="119">
        <v>0</v>
      </c>
      <c r="AJ41" s="119">
        <v>0</v>
      </c>
      <c r="AK41" s="119">
        <v>0</v>
      </c>
      <c r="AL41" s="120">
        <v>0</v>
      </c>
    </row>
    <row r="42" spans="1:38" ht="27.6">
      <c r="A42" s="17"/>
      <c r="B42" s="6" t="s">
        <v>60</v>
      </c>
      <c r="C42" s="29">
        <v>2555</v>
      </c>
      <c r="D42" s="57">
        <v>13</v>
      </c>
      <c r="E42" s="57">
        <v>0</v>
      </c>
      <c r="F42" s="57">
        <f>SUM(C42:E42)</f>
        <v>2568</v>
      </c>
      <c r="G42" s="57">
        <v>4733</v>
      </c>
      <c r="H42" s="124"/>
      <c r="I42" s="57">
        <v>1289936.041</v>
      </c>
      <c r="J42" s="57">
        <v>1031948.8328</v>
      </c>
      <c r="K42" s="57">
        <v>1286214.041</v>
      </c>
      <c r="L42" s="57">
        <v>3722</v>
      </c>
      <c r="M42" s="57">
        <v>0</v>
      </c>
      <c r="N42" s="54">
        <f>SUM(K42:M42)</f>
        <v>1289936.041</v>
      </c>
      <c r="O42" s="57">
        <v>1031948.8328</v>
      </c>
      <c r="P42" s="57">
        <v>1117629.3312887088</v>
      </c>
      <c r="Q42" s="57">
        <v>223525.86625774205</v>
      </c>
      <c r="R42" s="57">
        <v>435945.73000000132</v>
      </c>
      <c r="S42" s="57">
        <v>0</v>
      </c>
      <c r="T42" s="57">
        <v>0</v>
      </c>
      <c r="U42" s="57">
        <f>SUM(R42:T42)</f>
        <v>435945.73000000132</v>
      </c>
      <c r="V42" s="57">
        <v>87187.500000001339</v>
      </c>
      <c r="W42" s="57">
        <v>0</v>
      </c>
      <c r="X42" s="57">
        <v>0</v>
      </c>
      <c r="Y42" s="57">
        <f>SUM(V42:X42)</f>
        <v>87187.500000001339</v>
      </c>
      <c r="Z42" s="57">
        <v>-715041.47</v>
      </c>
      <c r="AA42" s="126">
        <v>-143008.12799999979</v>
      </c>
      <c r="AC42" s="125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126">
        <v>0</v>
      </c>
    </row>
    <row r="43" spans="1:38" ht="15" thickBot="1">
      <c r="A43" s="18"/>
      <c r="B43" s="41" t="s">
        <v>61</v>
      </c>
      <c r="C43" s="30">
        <v>12</v>
      </c>
      <c r="D43" s="116">
        <v>0</v>
      </c>
      <c r="E43" s="116">
        <v>0</v>
      </c>
      <c r="F43" s="68">
        <f>SUM(C43:E43)</f>
        <v>12</v>
      </c>
      <c r="G43" s="116">
        <v>22</v>
      </c>
      <c r="H43" s="45"/>
      <c r="I43" s="116">
        <v>30223</v>
      </c>
      <c r="J43" s="116">
        <v>24178.400000000001</v>
      </c>
      <c r="K43" s="116">
        <v>30223</v>
      </c>
      <c r="L43" s="116">
        <v>0</v>
      </c>
      <c r="M43" s="116">
        <v>0</v>
      </c>
      <c r="N43" s="80">
        <f>SUM(K43:M43)</f>
        <v>30223</v>
      </c>
      <c r="O43" s="116">
        <v>24178.400000000001</v>
      </c>
      <c r="P43" s="116">
        <v>29146.090182285865</v>
      </c>
      <c r="Q43" s="116">
        <v>5829.2180364571686</v>
      </c>
      <c r="R43" s="116">
        <v>0</v>
      </c>
      <c r="S43" s="116">
        <v>0</v>
      </c>
      <c r="T43" s="116">
        <v>0</v>
      </c>
      <c r="U43" s="68">
        <f>SUM(R43:T43)</f>
        <v>0</v>
      </c>
      <c r="V43" s="116">
        <v>0</v>
      </c>
      <c r="W43" s="116">
        <v>0</v>
      </c>
      <c r="X43" s="116">
        <v>0</v>
      </c>
      <c r="Y43" s="68">
        <f>SUM(V43:X43)</f>
        <v>0</v>
      </c>
      <c r="Z43" s="116">
        <v>-105065.79</v>
      </c>
      <c r="AA43" s="117">
        <v>-21013.157999999996</v>
      </c>
      <c r="AC43" s="121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7">
        <v>0</v>
      </c>
    </row>
    <row r="44" spans="1:38" ht="15" thickBot="1">
      <c r="A44" s="12" t="s">
        <v>62</v>
      </c>
      <c r="B44" s="3" t="s">
        <v>8</v>
      </c>
      <c r="C44" s="26">
        <v>0</v>
      </c>
      <c r="D44" s="108">
        <v>0</v>
      </c>
      <c r="E44" s="108">
        <v>0</v>
      </c>
      <c r="F44" s="66">
        <f>SUM(C44:E44)</f>
        <v>0</v>
      </c>
      <c r="G44" s="108">
        <v>0</v>
      </c>
      <c r="H44" s="48"/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79">
        <f>SUM(K44:M44)</f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66">
        <f>SUM(R44:T44)</f>
        <v>0</v>
      </c>
      <c r="V44" s="108">
        <v>0</v>
      </c>
      <c r="W44" s="108">
        <v>0</v>
      </c>
      <c r="X44" s="108">
        <v>0</v>
      </c>
      <c r="Y44" s="66">
        <f>SUM(V44:X44)</f>
        <v>0</v>
      </c>
      <c r="Z44" s="108">
        <v>0</v>
      </c>
      <c r="AA44" s="109">
        <v>0</v>
      </c>
      <c r="AC44" s="107">
        <v>0</v>
      </c>
      <c r="AD44" s="108">
        <v>0</v>
      </c>
      <c r="AE44" s="108">
        <v>0</v>
      </c>
      <c r="AF44" s="108">
        <v>0</v>
      </c>
      <c r="AG44" s="108">
        <v>0</v>
      </c>
      <c r="AH44" s="108">
        <v>0</v>
      </c>
      <c r="AI44" s="108">
        <v>0</v>
      </c>
      <c r="AJ44" s="108">
        <v>0</v>
      </c>
      <c r="AK44" s="108">
        <v>0</v>
      </c>
      <c r="AL44" s="109">
        <v>0</v>
      </c>
    </row>
    <row r="45" spans="1:38" ht="36.6" thickBot="1">
      <c r="A45" s="12" t="s">
        <v>63</v>
      </c>
      <c r="B45" s="3" t="s">
        <v>64</v>
      </c>
      <c r="C45" s="28">
        <f>SUM(C46:C48)</f>
        <v>26369</v>
      </c>
      <c r="D45" s="111">
        <f>SUM(D46:D48)</f>
        <v>89</v>
      </c>
      <c r="E45" s="111">
        <f>SUM(E46:E48)</f>
        <v>0</v>
      </c>
      <c r="F45" s="67">
        <f>SUM(F46:F48)</f>
        <v>26458</v>
      </c>
      <c r="G45" s="111">
        <f>SUM(G46:G48)</f>
        <v>1954</v>
      </c>
      <c r="H45" s="48"/>
      <c r="I45" s="111">
        <f t="shared" ref="I45:AA45" si="13">SUM(I46:I48)</f>
        <v>1868612.9655370002</v>
      </c>
      <c r="J45" s="111">
        <f t="shared" si="13"/>
        <v>1671861.4023294214</v>
      </c>
      <c r="K45" s="111">
        <f t="shared" si="13"/>
        <v>1806815.804151</v>
      </c>
      <c r="L45" s="111">
        <f t="shared" si="13"/>
        <v>20491.531741999999</v>
      </c>
      <c r="M45" s="111">
        <f t="shared" si="13"/>
        <v>0</v>
      </c>
      <c r="N45" s="14">
        <f t="shared" si="13"/>
        <v>1827307.335893</v>
      </c>
      <c r="O45" s="111">
        <f t="shared" si="13"/>
        <v>1645965.1435067202</v>
      </c>
      <c r="P45" s="111">
        <f t="shared" si="13"/>
        <v>1629018.3090646893</v>
      </c>
      <c r="Q45" s="111">
        <f t="shared" si="13"/>
        <v>197757.68786233477</v>
      </c>
      <c r="R45" s="111">
        <f t="shared" si="13"/>
        <v>27480.990000000071</v>
      </c>
      <c r="S45" s="111">
        <f t="shared" si="13"/>
        <v>0</v>
      </c>
      <c r="T45" s="111">
        <f t="shared" si="13"/>
        <v>81347.649999999994</v>
      </c>
      <c r="U45" s="67">
        <f t="shared" si="13"/>
        <v>108828.64000000007</v>
      </c>
      <c r="V45" s="111">
        <f t="shared" si="13"/>
        <v>16015.498388162041</v>
      </c>
      <c r="W45" s="111">
        <f t="shared" si="13"/>
        <v>0</v>
      </c>
      <c r="X45" s="111">
        <f t="shared" si="13"/>
        <v>73806.741611837977</v>
      </c>
      <c r="Y45" s="67">
        <f t="shared" si="13"/>
        <v>89822.24000000002</v>
      </c>
      <c r="Z45" s="111">
        <f t="shared" si="13"/>
        <v>26504.589999999997</v>
      </c>
      <c r="AA45" s="112">
        <f t="shared" si="13"/>
        <v>71166.649999999994</v>
      </c>
      <c r="AC45" s="110">
        <f t="shared" ref="AC45:AL45" si="14">SUM(AC46:AC48)</f>
        <v>0</v>
      </c>
      <c r="AD45" s="111">
        <f t="shared" si="14"/>
        <v>384.27098924640001</v>
      </c>
      <c r="AE45" s="111">
        <f t="shared" si="14"/>
        <v>0</v>
      </c>
      <c r="AF45" s="111">
        <f t="shared" si="14"/>
        <v>384.27098924640001</v>
      </c>
      <c r="AG45" s="111">
        <f t="shared" si="14"/>
        <v>1009.5376637323152</v>
      </c>
      <c r="AH45" s="111">
        <f t="shared" si="14"/>
        <v>454.50273078651708</v>
      </c>
      <c r="AI45" s="111">
        <f t="shared" si="14"/>
        <v>0</v>
      </c>
      <c r="AJ45" s="111">
        <f t="shared" si="14"/>
        <v>0</v>
      </c>
      <c r="AK45" s="111">
        <f t="shared" si="14"/>
        <v>0</v>
      </c>
      <c r="AL45" s="112">
        <f t="shared" si="14"/>
        <v>0</v>
      </c>
    </row>
    <row r="46" spans="1:38" ht="14.4">
      <c r="A46" s="16"/>
      <c r="B46" s="9" t="s">
        <v>65</v>
      </c>
      <c r="C46" s="32">
        <v>301</v>
      </c>
      <c r="D46" s="58">
        <v>56</v>
      </c>
      <c r="E46" s="58">
        <v>0</v>
      </c>
      <c r="F46" s="58">
        <f>SUM(C46:E46)</f>
        <v>357</v>
      </c>
      <c r="G46" s="58">
        <v>967</v>
      </c>
      <c r="H46" s="46"/>
      <c r="I46" s="58">
        <v>707459.16323300009</v>
      </c>
      <c r="J46" s="58">
        <v>563469.47032114537</v>
      </c>
      <c r="K46" s="58">
        <v>659911.5696119999</v>
      </c>
      <c r="L46" s="58">
        <v>14743.35</v>
      </c>
      <c r="M46" s="58">
        <v>0</v>
      </c>
      <c r="N46" s="55">
        <f>SUM(K46:M46)</f>
        <v>674654.91961199988</v>
      </c>
      <c r="O46" s="58">
        <v>539872.67244066473</v>
      </c>
      <c r="P46" s="58">
        <v>1051227.705807968</v>
      </c>
      <c r="Q46" s="58">
        <v>97992.970083693508</v>
      </c>
      <c r="R46" s="58">
        <v>13108.680000000008</v>
      </c>
      <c r="S46" s="58">
        <v>0</v>
      </c>
      <c r="T46" s="58">
        <v>81347.649999999994</v>
      </c>
      <c r="U46" s="58">
        <f>SUM(R46:T46)</f>
        <v>94456.33</v>
      </c>
      <c r="V46" s="58">
        <v>11893.508388162028</v>
      </c>
      <c r="W46" s="58">
        <v>0</v>
      </c>
      <c r="X46" s="58">
        <v>73806.741611837977</v>
      </c>
      <c r="Y46" s="58">
        <f>SUM(V46:X46)</f>
        <v>85700.25</v>
      </c>
      <c r="Z46" s="58">
        <v>51756.33</v>
      </c>
      <c r="AA46" s="128">
        <v>70870.25</v>
      </c>
      <c r="AC46" s="127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128">
        <v>0</v>
      </c>
    </row>
    <row r="47" spans="1:38" ht="14.4">
      <c r="A47" s="17"/>
      <c r="B47" s="42" t="s">
        <v>66</v>
      </c>
      <c r="C47" s="123">
        <v>6</v>
      </c>
      <c r="D47" s="93">
        <v>0</v>
      </c>
      <c r="E47" s="93">
        <v>0</v>
      </c>
      <c r="F47" s="60">
        <f>SUM(C47:E47)</f>
        <v>6</v>
      </c>
      <c r="G47" s="93">
        <v>31</v>
      </c>
      <c r="H47" s="124"/>
      <c r="I47" s="93">
        <v>28796.978780000001</v>
      </c>
      <c r="J47" s="93">
        <v>22795.423363902602</v>
      </c>
      <c r="K47" s="93">
        <v>23017.1374</v>
      </c>
      <c r="L47" s="93">
        <v>0</v>
      </c>
      <c r="M47" s="93">
        <v>0</v>
      </c>
      <c r="N47" s="74">
        <f>SUM(K47:M47)</f>
        <v>23017.1374</v>
      </c>
      <c r="O47" s="93">
        <v>20821.453677282101</v>
      </c>
      <c r="P47" s="93">
        <v>24892.79528876624</v>
      </c>
      <c r="Q47" s="93">
        <v>10025.288886535098</v>
      </c>
      <c r="R47" s="93">
        <v>0</v>
      </c>
      <c r="S47" s="93">
        <v>0</v>
      </c>
      <c r="T47" s="93">
        <v>0</v>
      </c>
      <c r="U47" s="60">
        <f>SUM(R47:T47)</f>
        <v>0</v>
      </c>
      <c r="V47" s="93">
        <v>-0.03</v>
      </c>
      <c r="W47" s="93">
        <v>0</v>
      </c>
      <c r="X47" s="93">
        <v>0</v>
      </c>
      <c r="Y47" s="60">
        <f>SUM(V47:X47)</f>
        <v>-0.03</v>
      </c>
      <c r="Z47" s="93">
        <v>0</v>
      </c>
      <c r="AA47" s="94">
        <v>0</v>
      </c>
      <c r="AC47" s="92">
        <v>0</v>
      </c>
      <c r="AD47" s="93">
        <v>0</v>
      </c>
      <c r="AE47" s="93">
        <v>0</v>
      </c>
      <c r="AF47" s="93">
        <v>0</v>
      </c>
      <c r="AG47" s="93">
        <v>0</v>
      </c>
      <c r="AH47" s="93">
        <v>0</v>
      </c>
      <c r="AI47" s="93">
        <v>0</v>
      </c>
      <c r="AJ47" s="93">
        <v>0</v>
      </c>
      <c r="AK47" s="93">
        <v>0</v>
      </c>
      <c r="AL47" s="94">
        <v>0</v>
      </c>
    </row>
    <row r="48" spans="1:38" ht="15" thickBot="1">
      <c r="A48" s="18"/>
      <c r="B48" s="10" t="s">
        <v>67</v>
      </c>
      <c r="C48" s="30">
        <v>26062</v>
      </c>
      <c r="D48" s="116">
        <v>33</v>
      </c>
      <c r="E48" s="116">
        <v>0</v>
      </c>
      <c r="F48" s="68">
        <f>SUM(C48:E48)</f>
        <v>26095</v>
      </c>
      <c r="G48" s="116">
        <v>956</v>
      </c>
      <c r="H48" s="124"/>
      <c r="I48" s="116">
        <v>1132356.8235240001</v>
      </c>
      <c r="J48" s="116">
        <v>1085596.5086443734</v>
      </c>
      <c r="K48" s="116">
        <v>1123887.0971390002</v>
      </c>
      <c r="L48" s="116">
        <v>5748.1817420000007</v>
      </c>
      <c r="M48" s="116">
        <v>0</v>
      </c>
      <c r="N48" s="80">
        <f>SUM(K48:M48)</f>
        <v>1129635.2788810001</v>
      </c>
      <c r="O48" s="116">
        <v>1085271.0173887734</v>
      </c>
      <c r="P48" s="116">
        <v>552897.80796795501</v>
      </c>
      <c r="Q48" s="116">
        <v>89739.428892106167</v>
      </c>
      <c r="R48" s="116">
        <v>14372.310000000065</v>
      </c>
      <c r="S48" s="116">
        <v>0</v>
      </c>
      <c r="T48" s="116">
        <v>0</v>
      </c>
      <c r="U48" s="68">
        <f>SUM(R48:T48)</f>
        <v>14372.310000000065</v>
      </c>
      <c r="V48" s="116">
        <v>4122.0200000000132</v>
      </c>
      <c r="W48" s="116">
        <v>0</v>
      </c>
      <c r="X48" s="116">
        <v>0</v>
      </c>
      <c r="Y48" s="68">
        <f>SUM(V48:X48)</f>
        <v>4122.0200000000132</v>
      </c>
      <c r="Z48" s="116">
        <v>-25251.740000000005</v>
      </c>
      <c r="AA48" s="117">
        <v>296.39999999999418</v>
      </c>
      <c r="AC48" s="121">
        <v>0</v>
      </c>
      <c r="AD48" s="116">
        <v>384.27098924640001</v>
      </c>
      <c r="AE48" s="116">
        <v>0</v>
      </c>
      <c r="AF48" s="116">
        <v>384.27098924640001</v>
      </c>
      <c r="AG48" s="116">
        <v>1009.5376637323152</v>
      </c>
      <c r="AH48" s="116">
        <v>454.50273078651708</v>
      </c>
      <c r="AI48" s="116">
        <v>0</v>
      </c>
      <c r="AJ48" s="116">
        <v>0</v>
      </c>
      <c r="AK48" s="116">
        <v>0</v>
      </c>
      <c r="AL48" s="117">
        <v>0</v>
      </c>
    </row>
    <row r="49" spans="1:38" ht="15" thickBot="1">
      <c r="A49" s="12" t="s">
        <v>68</v>
      </c>
      <c r="B49" s="3" t="s">
        <v>9</v>
      </c>
      <c r="C49" s="33">
        <v>0</v>
      </c>
      <c r="D49" s="114">
        <v>0</v>
      </c>
      <c r="E49" s="114">
        <v>0</v>
      </c>
      <c r="F49" s="70">
        <f>SUM(C49:E49)</f>
        <v>0</v>
      </c>
      <c r="G49" s="114">
        <v>0</v>
      </c>
      <c r="H49" s="124"/>
      <c r="I49" s="114">
        <v>0</v>
      </c>
      <c r="J49" s="114">
        <v>0</v>
      </c>
      <c r="K49" s="114">
        <v>0</v>
      </c>
      <c r="L49" s="114">
        <v>0</v>
      </c>
      <c r="M49" s="114">
        <v>0</v>
      </c>
      <c r="N49" s="82">
        <f>SUM(K49:M49)</f>
        <v>0</v>
      </c>
      <c r="O49" s="114">
        <v>0</v>
      </c>
      <c r="P49" s="114">
        <v>0</v>
      </c>
      <c r="Q49" s="114">
        <v>0</v>
      </c>
      <c r="R49" s="114">
        <v>0</v>
      </c>
      <c r="S49" s="114">
        <v>0</v>
      </c>
      <c r="T49" s="114">
        <v>0</v>
      </c>
      <c r="U49" s="70">
        <f>SUM(R49:T49)</f>
        <v>0</v>
      </c>
      <c r="V49" s="114">
        <v>0</v>
      </c>
      <c r="W49" s="114">
        <v>0</v>
      </c>
      <c r="X49" s="114">
        <v>0</v>
      </c>
      <c r="Y49" s="70">
        <f>SUM(V49:X49)</f>
        <v>0</v>
      </c>
      <c r="Z49" s="114">
        <v>0</v>
      </c>
      <c r="AA49" s="115">
        <v>0</v>
      </c>
      <c r="AC49" s="113">
        <v>0</v>
      </c>
      <c r="AD49" s="114">
        <v>0</v>
      </c>
      <c r="AE49" s="114">
        <v>0</v>
      </c>
      <c r="AF49" s="114">
        <v>0</v>
      </c>
      <c r="AG49" s="114">
        <v>0</v>
      </c>
      <c r="AH49" s="114">
        <v>0</v>
      </c>
      <c r="AI49" s="114">
        <v>0</v>
      </c>
      <c r="AJ49" s="114">
        <v>0</v>
      </c>
      <c r="AK49" s="114">
        <v>0</v>
      </c>
      <c r="AL49" s="115">
        <v>0</v>
      </c>
    </row>
    <row r="50" spans="1:38" ht="14.4" thickBot="1">
      <c r="A50" s="245" t="s">
        <v>69</v>
      </c>
      <c r="B50" s="246"/>
      <c r="C50" s="35">
        <f>C11+C16+C17+C20+C21+C24+C28+C29+C30+C33+C34+C37+C38+C39+C40+C44+C45+C49</f>
        <v>635314</v>
      </c>
      <c r="D50" s="14">
        <f t="shared" ref="D50:AL50" si="15">D11+D16+D17+D20+D21+D24+D28+D29+D30+D33+D34+D37+D38+D39+D40+D44+D45+D49</f>
        <v>254928</v>
      </c>
      <c r="E50" s="14">
        <f t="shared" si="15"/>
        <v>93228</v>
      </c>
      <c r="F50" s="14">
        <f t="shared" si="15"/>
        <v>983470</v>
      </c>
      <c r="G50" s="14">
        <f t="shared" si="15"/>
        <v>541172</v>
      </c>
      <c r="H50" s="14">
        <f t="shared" si="15"/>
        <v>216308</v>
      </c>
      <c r="I50" s="14">
        <f t="shared" si="15"/>
        <v>80173212.474926323</v>
      </c>
      <c r="J50" s="14">
        <f t="shared" si="15"/>
        <v>72109452.999052837</v>
      </c>
      <c r="K50" s="14">
        <f t="shared" si="15"/>
        <v>33158598.96232589</v>
      </c>
      <c r="L50" s="14">
        <f t="shared" si="15"/>
        <v>12558814.524695111</v>
      </c>
      <c r="M50" s="14">
        <f t="shared" si="15"/>
        <v>31640889.860066999</v>
      </c>
      <c r="N50" s="14">
        <f t="shared" si="15"/>
        <v>77358303.347087994</v>
      </c>
      <c r="O50" s="14">
        <f t="shared" si="15"/>
        <v>71975750.874979004</v>
      </c>
      <c r="P50" s="14">
        <f t="shared" si="15"/>
        <v>45418055.948903017</v>
      </c>
      <c r="Q50" s="14">
        <f t="shared" si="15"/>
        <v>19624304.743451923</v>
      </c>
      <c r="R50" s="14">
        <f t="shared" si="15"/>
        <v>12898669.514856003</v>
      </c>
      <c r="S50" s="14">
        <f t="shared" si="15"/>
        <v>7401950.3266439997</v>
      </c>
      <c r="T50" s="14">
        <f t="shared" si="15"/>
        <v>6284427.4985000007</v>
      </c>
      <c r="U50" s="14">
        <f t="shared" si="15"/>
        <v>26585047.340000004</v>
      </c>
      <c r="V50" s="14">
        <f t="shared" si="15"/>
        <v>6115922.2277000379</v>
      </c>
      <c r="W50" s="14">
        <f t="shared" si="15"/>
        <v>4229788.3112957012</v>
      </c>
      <c r="X50" s="14">
        <f t="shared" si="15"/>
        <v>1962037.6010042666</v>
      </c>
      <c r="Y50" s="14">
        <f t="shared" si="15"/>
        <v>12307748.140000006</v>
      </c>
      <c r="Z50" s="14">
        <f t="shared" si="15"/>
        <v>28363285.695129994</v>
      </c>
      <c r="AA50" s="15">
        <f t="shared" si="15"/>
        <v>11976683.946130002</v>
      </c>
      <c r="AC50" s="52">
        <f t="shared" si="15"/>
        <v>392727.920209</v>
      </c>
      <c r="AD50" s="14">
        <f t="shared" si="15"/>
        <v>294285.23989503848</v>
      </c>
      <c r="AE50" s="14">
        <f t="shared" si="15"/>
        <v>392727.920209</v>
      </c>
      <c r="AF50" s="14">
        <f t="shared" si="15"/>
        <v>294285.23989503848</v>
      </c>
      <c r="AG50" s="14">
        <f t="shared" si="15"/>
        <v>404426.18099140987</v>
      </c>
      <c r="AH50" s="14">
        <f t="shared" si="15"/>
        <v>103182.61970605726</v>
      </c>
      <c r="AI50" s="14">
        <f t="shared" si="15"/>
        <v>15894.340000000024</v>
      </c>
      <c r="AJ50" s="14">
        <f t="shared" si="15"/>
        <v>0</v>
      </c>
      <c r="AK50" s="14">
        <f t="shared" si="15"/>
        <v>101681.11000000002</v>
      </c>
      <c r="AL50" s="15">
        <f t="shared" si="15"/>
        <v>64122.12</v>
      </c>
    </row>
    <row r="53" spans="1:38">
      <c r="Y53" s="220"/>
    </row>
  </sheetData>
  <mergeCells count="38"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Q9:Q10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Tinatin Gogberashvili</cp:lastModifiedBy>
  <cp:lastPrinted>2017-10-18T12:38:28Z</cp:lastPrinted>
  <dcterms:created xsi:type="dcterms:W3CDTF">1996-10-14T23:33:28Z</dcterms:created>
  <dcterms:modified xsi:type="dcterms:W3CDTF">2024-05-14T08:50:29Z</dcterms:modified>
</cp:coreProperties>
</file>